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1B9F849A-5B06-4CBE-9C7A-87BB057E8A6E}" xr6:coauthVersionLast="45" xr6:coauthVersionMax="45" xr10:uidLastSave="{00000000-0000-0000-0000-000000000000}"/>
  <bookViews>
    <workbookView xWindow="-120" yWindow="-120" windowWidth="29040" windowHeight="15840" tabRatio="910" activeTab="1" xr2:uid="{00000000-000D-0000-FFFF-FFFF00000000}"/>
  </bookViews>
  <sheets>
    <sheet name="содержание" sheetId="69" r:id="rId1"/>
    <sheet name="сводная " sheetId="68" r:id="rId2"/>
    <sheet name="здрав " sheetId="39" r:id="rId3"/>
    <sheet name="культура " sheetId="62" r:id="rId4"/>
    <sheet name="образование " sheetId="41" r:id="rId5"/>
    <sheet name="соцзащита" sheetId="67" r:id="rId6"/>
    <sheet name="спорт  " sheetId="58" r:id="rId7"/>
    <sheet name="сел.х-во" sheetId="63" r:id="rId8"/>
    <sheet name="экология" sheetId="64" r:id="rId9"/>
    <sheet name="Безопасность" sheetId="72" r:id="rId10"/>
    <sheet name="Жилище " sheetId="60" r:id="rId11"/>
    <sheet name="РИИиЭ" sheetId="66" r:id="rId12"/>
    <sheet name="Предпринимательство" sheetId="73" r:id="rId13"/>
    <sheet name="Упр.имущ.и фин." sheetId="74" r:id="rId14"/>
    <sheet name="Разв.инст.гражд.общ." sheetId="65" r:id="rId15"/>
    <sheet name="ДТК" sheetId="71" r:id="rId16"/>
    <sheet name="Цифр.мун.обр." sheetId="75" r:id="rId17"/>
    <sheet name="Архитектура" sheetId="43" r:id="rId18"/>
    <sheet name="ФСКГС " sheetId="76" r:id="rId19"/>
    <sheet name="строительство " sheetId="44" r:id="rId20"/>
    <sheet name="объекты " sheetId="45" r:id="rId21"/>
    <sheet name="Переселение " sheetId="61" r:id="rId22"/>
  </sheets>
  <externalReferences>
    <externalReference r:id="rId23"/>
    <externalReference r:id="rId24"/>
    <externalReference r:id="rId25"/>
    <externalReference r:id="rId26"/>
    <externalReference r:id="rId27"/>
    <externalReference r:id="rId28"/>
  </externalReferences>
  <definedNames>
    <definedName name="_xlnm._FilterDatabase" localSheetId="21" hidden="1">'Переселение '!$A$5:$J$32</definedName>
    <definedName name="_xlnm._FilterDatabase" localSheetId="1" hidden="1">'сводная '!$A$11:$B$247</definedName>
    <definedName name="_xlnm._FilterDatabase" localSheetId="0" hidden="1">содержание!$A$3:$B$83</definedName>
    <definedName name="_xlnm.Print_Titles" localSheetId="17">Архитектура!$8:$8</definedName>
    <definedName name="_xlnm.Print_Titles" localSheetId="9">Безопасность!$6:$6</definedName>
    <definedName name="_xlnm.Print_Titles" localSheetId="15">ДТК!$6:$6</definedName>
    <definedName name="_xlnm.Print_Titles" localSheetId="10">'Жилище '!$5:$5</definedName>
    <definedName name="_xlnm.Print_Titles" localSheetId="2">'здрав '!$8:$8</definedName>
    <definedName name="_xlnm.Print_Titles" localSheetId="3">'культура '!$8:$8</definedName>
    <definedName name="_xlnm.Print_Titles" localSheetId="4">'образование '!$8:$8</definedName>
    <definedName name="_xlnm.Print_Titles" localSheetId="20">'объекты '!$12:$12</definedName>
    <definedName name="_xlnm.Print_Titles" localSheetId="21">'Переселение '!$6:$6</definedName>
    <definedName name="_xlnm.Print_Titles" localSheetId="12">Предпринимательство!$5:$5</definedName>
    <definedName name="_xlnm.Print_Titles" localSheetId="14">'Разв.инст.гражд.общ.'!$6:$6</definedName>
    <definedName name="_xlnm.Print_Titles" localSheetId="11">РИИиЭ!$7:$7</definedName>
    <definedName name="_xlnm.Print_Titles" localSheetId="1">'сводная '!$12:$14</definedName>
    <definedName name="_xlnm.Print_Titles" localSheetId="7">'сел.х-во'!$7:$7</definedName>
    <definedName name="_xlnm.Print_Titles" localSheetId="0">содержание!$4:$4</definedName>
    <definedName name="_xlnm.Print_Titles" localSheetId="5">соцзащита!$6:$6</definedName>
    <definedName name="_xlnm.Print_Titles" localSheetId="6">'спорт  '!$8:$8</definedName>
    <definedName name="_xlnm.Print_Titles" localSheetId="19">'строительство '!$8:$8</definedName>
    <definedName name="_xlnm.Print_Titles" localSheetId="13">'Упр.имущ.и фин.'!$7:$7</definedName>
    <definedName name="_xlnm.Print_Titles" localSheetId="18">'ФСКГС '!$7:$7</definedName>
    <definedName name="_xlnm.Print_Titles" localSheetId="16">'Цифр.мун.обр.'!$7:$7</definedName>
    <definedName name="_xlnm.Print_Titles" localSheetId="8">экология!$6:$6</definedName>
    <definedName name="_xlnm.Print_Area" localSheetId="2">'здрав '!$A$1:$J$22</definedName>
    <definedName name="_xlnm.Print_Area" localSheetId="3">'культура '!$A$2:$J$153</definedName>
    <definedName name="_xlnm.Print_Area" localSheetId="21">'Переселение '!$A$1:$J$37</definedName>
    <definedName name="_xlnm.Print_Area" localSheetId="1">'сводная '!$A$1:$P$288</definedName>
    <definedName name="_xlnm.Print_Area" localSheetId="7">'сел.х-во'!$A$1:$J$35</definedName>
    <definedName name="_xlnm.Print_Area" localSheetId="18">'ФСКГС '!$A$1:$J$135</definedName>
    <definedName name="_xlnm.Print_Area" localSheetId="8">экология!$A$1:$J$41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4" i="68" l="1"/>
  <c r="G270" i="68" l="1"/>
  <c r="E156" i="68"/>
  <c r="F156" i="68"/>
  <c r="H156" i="68"/>
  <c r="I156" i="68"/>
  <c r="J156" i="68"/>
  <c r="K156" i="68"/>
  <c r="L156" i="68"/>
  <c r="M156" i="68"/>
  <c r="N156" i="68"/>
  <c r="O156" i="68"/>
  <c r="C156" i="68"/>
  <c r="D22" i="65" l="1"/>
  <c r="D8" i="65"/>
  <c r="C286" i="68" l="1"/>
  <c r="H33" i="61" l="1"/>
  <c r="E33" i="61"/>
  <c r="D33" i="61"/>
  <c r="H260" i="68" l="1"/>
  <c r="I260" i="68"/>
  <c r="J260" i="68"/>
  <c r="K260" i="68"/>
  <c r="L260" i="68"/>
  <c r="M260" i="68"/>
  <c r="N260" i="68"/>
  <c r="O260" i="68"/>
  <c r="H259" i="68"/>
  <c r="I259" i="68"/>
  <c r="J259" i="68"/>
  <c r="K259" i="68"/>
  <c r="L259" i="68"/>
  <c r="M259" i="68"/>
  <c r="N259" i="68"/>
  <c r="O259" i="68"/>
  <c r="P269" i="68"/>
  <c r="D269" i="68"/>
  <c r="D268" i="68"/>
  <c r="P265" i="68"/>
  <c r="G265" i="68"/>
  <c r="E265" i="68"/>
  <c r="D265" i="68"/>
  <c r="G263" i="68"/>
  <c r="G262" i="68"/>
  <c r="H123" i="76"/>
  <c r="D123" i="76"/>
  <c r="I122" i="76"/>
  <c r="F122" i="76"/>
  <c r="H119" i="76"/>
  <c r="E119" i="76"/>
  <c r="D119" i="76"/>
  <c r="I118" i="76"/>
  <c r="F118" i="76"/>
  <c r="H117" i="76"/>
  <c r="E117" i="76"/>
  <c r="F117" i="76" s="1"/>
  <c r="D117" i="76"/>
  <c r="I116" i="76"/>
  <c r="F116" i="76"/>
  <c r="H110" i="76"/>
  <c r="E110" i="76"/>
  <c r="D110" i="76"/>
  <c r="I108" i="76"/>
  <c r="F108" i="76"/>
  <c r="I107" i="76"/>
  <c r="F107" i="76"/>
  <c r="I106" i="76"/>
  <c r="F106" i="76"/>
  <c r="H105" i="76"/>
  <c r="E105" i="76"/>
  <c r="D105" i="76"/>
  <c r="I104" i="76"/>
  <c r="F104" i="76"/>
  <c r="I103" i="76"/>
  <c r="F103" i="76"/>
  <c r="I102" i="76"/>
  <c r="F102" i="76"/>
  <c r="H101" i="76"/>
  <c r="E101" i="76"/>
  <c r="D101" i="76"/>
  <c r="H100" i="76"/>
  <c r="H96" i="76" s="1"/>
  <c r="H129" i="76" s="1"/>
  <c r="G269" i="68" s="1"/>
  <c r="E100" i="76"/>
  <c r="D100" i="76"/>
  <c r="H99" i="76"/>
  <c r="H95" i="76" s="1"/>
  <c r="E99" i="76"/>
  <c r="F99" i="76" s="1"/>
  <c r="D99" i="76"/>
  <c r="H98" i="76"/>
  <c r="E98" i="76"/>
  <c r="D98" i="76"/>
  <c r="I98" i="76" s="1"/>
  <c r="E96" i="76"/>
  <c r="E129" i="76" s="1"/>
  <c r="D96" i="76"/>
  <c r="D129" i="76" s="1"/>
  <c r="D95" i="76"/>
  <c r="H94" i="76"/>
  <c r="I90" i="76"/>
  <c r="F90" i="76"/>
  <c r="H89" i="76"/>
  <c r="E89" i="76"/>
  <c r="D89" i="76"/>
  <c r="I88" i="76"/>
  <c r="F88" i="76"/>
  <c r="H87" i="76"/>
  <c r="E87" i="76"/>
  <c r="D87" i="76"/>
  <c r="I85" i="76"/>
  <c r="F85" i="76"/>
  <c r="H84" i="76"/>
  <c r="E84" i="76"/>
  <c r="D84" i="76"/>
  <c r="I82" i="76"/>
  <c r="F82" i="76"/>
  <c r="H81" i="76"/>
  <c r="E81" i="76"/>
  <c r="D81" i="76"/>
  <c r="I77" i="76"/>
  <c r="F77" i="76"/>
  <c r="H66" i="76"/>
  <c r="E66" i="76"/>
  <c r="D66" i="76"/>
  <c r="H62" i="76"/>
  <c r="E62" i="76"/>
  <c r="D62" i="76"/>
  <c r="I61" i="76"/>
  <c r="F61" i="76"/>
  <c r="I60" i="76"/>
  <c r="F60" i="76"/>
  <c r="I59" i="76"/>
  <c r="F59" i="76"/>
  <c r="H58" i="76"/>
  <c r="E58" i="76"/>
  <c r="D58" i="76"/>
  <c r="H57" i="76"/>
  <c r="E57" i="76"/>
  <c r="D57" i="76"/>
  <c r="D53" i="76" s="1"/>
  <c r="H56" i="76"/>
  <c r="H52" i="76" s="1"/>
  <c r="E56" i="76"/>
  <c r="D56" i="76"/>
  <c r="D52" i="76" s="1"/>
  <c r="H55" i="76"/>
  <c r="E55" i="76"/>
  <c r="D55" i="76"/>
  <c r="H53" i="76"/>
  <c r="E53" i="76"/>
  <c r="E52" i="76"/>
  <c r="D51" i="76"/>
  <c r="D71" i="76" s="1"/>
  <c r="D262" i="68" s="1"/>
  <c r="I49" i="76"/>
  <c r="F49" i="76"/>
  <c r="I48" i="76"/>
  <c r="F48" i="76"/>
  <c r="I47" i="76"/>
  <c r="F47" i="76"/>
  <c r="H46" i="76"/>
  <c r="E46" i="76"/>
  <c r="F46" i="76" s="1"/>
  <c r="D46" i="76"/>
  <c r="I45" i="76"/>
  <c r="F45" i="76"/>
  <c r="I44" i="76"/>
  <c r="F44" i="76"/>
  <c r="H43" i="76"/>
  <c r="E43" i="76"/>
  <c r="D43" i="76"/>
  <c r="I42" i="76"/>
  <c r="F42" i="76"/>
  <c r="I41" i="76"/>
  <c r="F41" i="76"/>
  <c r="H40" i="76"/>
  <c r="E40" i="76"/>
  <c r="D40" i="76"/>
  <c r="I39" i="76"/>
  <c r="F39" i="76"/>
  <c r="I37" i="76"/>
  <c r="F37" i="76"/>
  <c r="H36" i="76"/>
  <c r="E36" i="76"/>
  <c r="D36" i="76"/>
  <c r="I35" i="76"/>
  <c r="F35" i="76"/>
  <c r="H34" i="76"/>
  <c r="E34" i="76"/>
  <c r="D34" i="76"/>
  <c r="I33" i="76"/>
  <c r="F33" i="76"/>
  <c r="H32" i="76"/>
  <c r="E32" i="76"/>
  <c r="D32" i="76"/>
  <c r="I31" i="76"/>
  <c r="F31" i="76"/>
  <c r="H30" i="76"/>
  <c r="E30" i="76"/>
  <c r="D30" i="76"/>
  <c r="I29" i="76"/>
  <c r="F29" i="76"/>
  <c r="H28" i="76"/>
  <c r="E28" i="76"/>
  <c r="D28" i="76"/>
  <c r="I26" i="76"/>
  <c r="F26" i="76"/>
  <c r="H25" i="76"/>
  <c r="E25" i="76"/>
  <c r="D25" i="76"/>
  <c r="I24" i="76"/>
  <c r="F24" i="76"/>
  <c r="H23" i="76"/>
  <c r="E23" i="76"/>
  <c r="D23" i="76"/>
  <c r="I22" i="76"/>
  <c r="F22" i="76"/>
  <c r="H21" i="76"/>
  <c r="E21" i="76"/>
  <c r="D21" i="76"/>
  <c r="I20" i="76"/>
  <c r="I19" i="76"/>
  <c r="H18" i="76"/>
  <c r="E18" i="76"/>
  <c r="D18" i="76"/>
  <c r="E17" i="76"/>
  <c r="D17" i="76"/>
  <c r="H13" i="76"/>
  <c r="E13" i="76"/>
  <c r="D13" i="76"/>
  <c r="H12" i="76"/>
  <c r="H74" i="76" s="1"/>
  <c r="E12" i="76"/>
  <c r="E74" i="76" s="1"/>
  <c r="D12" i="76"/>
  <c r="D74" i="76" s="1"/>
  <c r="P262" i="68" s="1"/>
  <c r="P259" i="68" s="1"/>
  <c r="H10" i="76"/>
  <c r="E10" i="76"/>
  <c r="D10" i="76"/>
  <c r="P284" i="68"/>
  <c r="P283" i="68"/>
  <c r="P275" i="68"/>
  <c r="P272" i="68" s="1"/>
  <c r="P274" i="68"/>
  <c r="P271" i="68" s="1"/>
  <c r="P270" i="68"/>
  <c r="P267" i="68"/>
  <c r="P264" i="68"/>
  <c r="P239" i="68"/>
  <c r="P238" i="68"/>
  <c r="P236" i="68"/>
  <c r="P235" i="68"/>
  <c r="P233" i="68"/>
  <c r="P232" i="68"/>
  <c r="P227" i="68"/>
  <c r="P226" i="68"/>
  <c r="P208" i="68" s="1"/>
  <c r="P194" i="68"/>
  <c r="P193" i="68"/>
  <c r="P191" i="68"/>
  <c r="P179" i="68" s="1"/>
  <c r="P190" i="68"/>
  <c r="P178" i="68" s="1"/>
  <c r="P176" i="68"/>
  <c r="P175" i="68"/>
  <c r="P173" i="68"/>
  <c r="P172" i="68"/>
  <c r="P170" i="68"/>
  <c r="P169" i="68"/>
  <c r="P167" i="68"/>
  <c r="P166" i="68"/>
  <c r="P164" i="68"/>
  <c r="P163" i="68"/>
  <c r="P159" i="68"/>
  <c r="P158" i="68"/>
  <c r="P157" i="68"/>
  <c r="P155" i="68"/>
  <c r="P154" i="68"/>
  <c r="P153" i="68"/>
  <c r="P152" i="68"/>
  <c r="P151" i="68"/>
  <c r="P149" i="68"/>
  <c r="P148" i="68"/>
  <c r="P146" i="68"/>
  <c r="P145" i="68"/>
  <c r="P144" i="68"/>
  <c r="P143" i="68"/>
  <c r="P142" i="68"/>
  <c r="P135" i="68"/>
  <c r="P134" i="68"/>
  <c r="P133" i="68"/>
  <c r="P119" i="68"/>
  <c r="P118" i="68"/>
  <c r="P101" i="68"/>
  <c r="P100" i="68"/>
  <c r="P86" i="68"/>
  <c r="P85" i="68"/>
  <c r="P80" i="68"/>
  <c r="P77" i="68" s="1"/>
  <c r="P79" i="68"/>
  <c r="P76" i="68"/>
  <c r="P61" i="68"/>
  <c r="P29" i="68"/>
  <c r="P28" i="68"/>
  <c r="P27" i="68"/>
  <c r="F28" i="76" l="1"/>
  <c r="I43" i="76"/>
  <c r="P160" i="68"/>
  <c r="P229" i="68"/>
  <c r="F87" i="76"/>
  <c r="E97" i="76"/>
  <c r="H27" i="76"/>
  <c r="H11" i="76" s="1"/>
  <c r="D27" i="76"/>
  <c r="D11" i="76" s="1"/>
  <c r="F25" i="76"/>
  <c r="F34" i="76"/>
  <c r="E54" i="76"/>
  <c r="I58" i="76"/>
  <c r="I84" i="76"/>
  <c r="I101" i="76"/>
  <c r="I105" i="76"/>
  <c r="F53" i="76"/>
  <c r="F52" i="76"/>
  <c r="H54" i="76"/>
  <c r="D76" i="76"/>
  <c r="D91" i="76" s="1"/>
  <c r="F265" i="68" s="1"/>
  <c r="F89" i="76"/>
  <c r="P115" i="68"/>
  <c r="E72" i="76"/>
  <c r="I21" i="76"/>
  <c r="I30" i="76"/>
  <c r="F40" i="76"/>
  <c r="E51" i="76"/>
  <c r="F57" i="76"/>
  <c r="D94" i="76"/>
  <c r="D127" i="76" s="1"/>
  <c r="E268" i="68" s="1"/>
  <c r="E95" i="76"/>
  <c r="F95" i="76" s="1"/>
  <c r="H97" i="76"/>
  <c r="D115" i="76"/>
  <c r="D114" i="76" s="1"/>
  <c r="D112" i="76" s="1"/>
  <c r="D111" i="76" s="1"/>
  <c r="D109" i="76" s="1"/>
  <c r="H72" i="76"/>
  <c r="E263" i="68" s="1"/>
  <c r="P139" i="68"/>
  <c r="H76" i="76"/>
  <c r="H91" i="76" s="1"/>
  <c r="F266" i="68" s="1"/>
  <c r="P230" i="68"/>
  <c r="F10" i="76"/>
  <c r="I18" i="76"/>
  <c r="I25" i="76"/>
  <c r="I28" i="76"/>
  <c r="I32" i="76"/>
  <c r="I34" i="76"/>
  <c r="F36" i="76"/>
  <c r="H51" i="76"/>
  <c r="H71" i="76" s="1"/>
  <c r="D263" i="68" s="1"/>
  <c r="I55" i="76"/>
  <c r="F56" i="76"/>
  <c r="F84" i="76"/>
  <c r="E94" i="76"/>
  <c r="E127" i="76" s="1"/>
  <c r="F100" i="76"/>
  <c r="F105" i="76"/>
  <c r="I117" i="76"/>
  <c r="E115" i="76"/>
  <c r="G260" i="68"/>
  <c r="G268" i="68"/>
  <c r="D134" i="76"/>
  <c r="D259" i="68"/>
  <c r="G259" i="68"/>
  <c r="H135" i="76"/>
  <c r="P263" i="68"/>
  <c r="P260" i="68" s="1"/>
  <c r="D260" i="68"/>
  <c r="D261" i="68" s="1"/>
  <c r="P140" i="68"/>
  <c r="P228" i="68"/>
  <c r="P209" i="68" s="1"/>
  <c r="F30" i="76"/>
  <c r="F43" i="76"/>
  <c r="F81" i="76"/>
  <c r="F101" i="76"/>
  <c r="P161" i="68"/>
  <c r="D72" i="76"/>
  <c r="E262" i="68" s="1"/>
  <c r="E259" i="68" s="1"/>
  <c r="F13" i="76"/>
  <c r="H17" i="76"/>
  <c r="I17" i="76" s="1"/>
  <c r="F23" i="76"/>
  <c r="F32" i="76"/>
  <c r="F55" i="76"/>
  <c r="I87" i="76"/>
  <c r="F96" i="76"/>
  <c r="F98" i="76"/>
  <c r="F21" i="76"/>
  <c r="F58" i="76"/>
  <c r="P116" i="68"/>
  <c r="I13" i="76"/>
  <c r="I23" i="76"/>
  <c r="I36" i="76"/>
  <c r="I40" i="76"/>
  <c r="I46" i="76"/>
  <c r="I52" i="76"/>
  <c r="I53" i="76"/>
  <c r="I56" i="76"/>
  <c r="I57" i="76"/>
  <c r="I89" i="76"/>
  <c r="H127" i="76"/>
  <c r="E269" i="68" s="1"/>
  <c r="I99" i="76"/>
  <c r="I100" i="76"/>
  <c r="D135" i="76"/>
  <c r="I74" i="76"/>
  <c r="E135" i="76"/>
  <c r="F74" i="76"/>
  <c r="H131" i="76"/>
  <c r="H134" i="76"/>
  <c r="I129" i="76"/>
  <c r="H9" i="76"/>
  <c r="H73" i="76"/>
  <c r="F263" i="68" s="1"/>
  <c r="D131" i="76"/>
  <c r="I91" i="76"/>
  <c r="E134" i="76"/>
  <c r="F129" i="76"/>
  <c r="I51" i="76"/>
  <c r="I10" i="76"/>
  <c r="F12" i="76"/>
  <c r="E27" i="76"/>
  <c r="H50" i="76"/>
  <c r="F51" i="76"/>
  <c r="E76" i="76"/>
  <c r="H93" i="76"/>
  <c r="F94" i="76"/>
  <c r="I96" i="76"/>
  <c r="H115" i="76"/>
  <c r="I12" i="76"/>
  <c r="D50" i="76"/>
  <c r="D54" i="76"/>
  <c r="F54" i="76" s="1"/>
  <c r="D97" i="76"/>
  <c r="E114" i="76"/>
  <c r="I81" i="76"/>
  <c r="I95" i="76"/>
  <c r="F181" i="68"/>
  <c r="H85" i="75"/>
  <c r="E85" i="75"/>
  <c r="D85" i="75"/>
  <c r="I84" i="75"/>
  <c r="F84" i="75"/>
  <c r="I83" i="75"/>
  <c r="F83" i="75"/>
  <c r="I82" i="75"/>
  <c r="F82" i="75"/>
  <c r="H81" i="75"/>
  <c r="E81" i="75"/>
  <c r="F81" i="75" s="1"/>
  <c r="D81" i="75"/>
  <c r="H77" i="75"/>
  <c r="E77" i="75"/>
  <c r="D77" i="75"/>
  <c r="H74" i="75"/>
  <c r="E74" i="75"/>
  <c r="D74" i="75"/>
  <c r="H71" i="75"/>
  <c r="E71" i="75"/>
  <c r="D71" i="75"/>
  <c r="H70" i="75"/>
  <c r="E70" i="75"/>
  <c r="D70" i="75"/>
  <c r="H69" i="75"/>
  <c r="E69" i="75"/>
  <c r="D69" i="75"/>
  <c r="H68" i="75"/>
  <c r="E68" i="75"/>
  <c r="E90" i="75" s="1"/>
  <c r="D68" i="75"/>
  <c r="D90" i="75" s="1"/>
  <c r="H64" i="75"/>
  <c r="E64" i="75"/>
  <c r="D64" i="75"/>
  <c r="H63" i="75"/>
  <c r="E63" i="75"/>
  <c r="D63" i="75"/>
  <c r="H62" i="75"/>
  <c r="E62" i="75"/>
  <c r="D62" i="75"/>
  <c r="D91" i="75" s="1"/>
  <c r="E244" i="68" s="1"/>
  <c r="H58" i="75"/>
  <c r="E58" i="75"/>
  <c r="D58" i="75"/>
  <c r="H56" i="75"/>
  <c r="E56" i="75"/>
  <c r="D56" i="75"/>
  <c r="I54" i="75"/>
  <c r="F54" i="75"/>
  <c r="I52" i="75"/>
  <c r="F52" i="75"/>
  <c r="H51" i="75"/>
  <c r="E51" i="75"/>
  <c r="F51" i="75" s="1"/>
  <c r="D51" i="75"/>
  <c r="I49" i="75"/>
  <c r="F49" i="75"/>
  <c r="H48" i="75"/>
  <c r="E48" i="75"/>
  <c r="D48" i="75"/>
  <c r="I46" i="75"/>
  <c r="F46" i="75"/>
  <c r="I44" i="75"/>
  <c r="F44" i="75"/>
  <c r="I43" i="75"/>
  <c r="F43" i="75"/>
  <c r="I42" i="75"/>
  <c r="F42" i="75"/>
  <c r="H41" i="75"/>
  <c r="E41" i="75"/>
  <c r="F41" i="75" s="1"/>
  <c r="D41" i="75"/>
  <c r="H34" i="75"/>
  <c r="E34" i="75"/>
  <c r="D34" i="75"/>
  <c r="H31" i="75"/>
  <c r="E31" i="75"/>
  <c r="D31" i="75"/>
  <c r="H30" i="75"/>
  <c r="E30" i="75"/>
  <c r="D30" i="75"/>
  <c r="H29" i="75"/>
  <c r="E29" i="75"/>
  <c r="D29" i="75"/>
  <c r="H25" i="75"/>
  <c r="E25" i="75"/>
  <c r="D25" i="75"/>
  <c r="I24" i="75"/>
  <c r="F24" i="75"/>
  <c r="I23" i="75"/>
  <c r="F23" i="75"/>
  <c r="H20" i="75"/>
  <c r="E20" i="75"/>
  <c r="D20" i="75"/>
  <c r="H17" i="75"/>
  <c r="E17" i="75"/>
  <c r="D17" i="75"/>
  <c r="H16" i="75"/>
  <c r="E16" i="75"/>
  <c r="D16" i="75"/>
  <c r="H15" i="75"/>
  <c r="E15" i="75"/>
  <c r="D15" i="75"/>
  <c r="I52" i="74"/>
  <c r="F52" i="74"/>
  <c r="I51" i="74"/>
  <c r="F51" i="74"/>
  <c r="I50" i="74"/>
  <c r="F50" i="74"/>
  <c r="I49" i="74"/>
  <c r="F49" i="74"/>
  <c r="I48" i="74"/>
  <c r="F48" i="74"/>
  <c r="I47" i="74"/>
  <c r="F47" i="74"/>
  <c r="I46" i="74"/>
  <c r="F46" i="74"/>
  <c r="I45" i="74"/>
  <c r="F45" i="74"/>
  <c r="I44" i="74"/>
  <c r="F44" i="74"/>
  <c r="H42" i="74"/>
  <c r="E42" i="74"/>
  <c r="D42" i="74"/>
  <c r="I41" i="74"/>
  <c r="F41" i="74"/>
  <c r="H39" i="74"/>
  <c r="E39" i="74"/>
  <c r="D39" i="74"/>
  <c r="H38" i="74"/>
  <c r="H55" i="74" s="1"/>
  <c r="E38" i="74"/>
  <c r="E55" i="74" s="1"/>
  <c r="D38" i="74"/>
  <c r="D55" i="74" s="1"/>
  <c r="F205" i="68" s="1"/>
  <c r="H37" i="74"/>
  <c r="H54" i="74" s="1"/>
  <c r="E37" i="74"/>
  <c r="E54" i="74" s="1"/>
  <c r="D37" i="74"/>
  <c r="D54" i="74" s="1"/>
  <c r="I33" i="74"/>
  <c r="F33" i="74"/>
  <c r="H32" i="74"/>
  <c r="E32" i="74"/>
  <c r="E34" i="74" s="1"/>
  <c r="D32" i="74"/>
  <c r="D34" i="74" s="1"/>
  <c r="F202" i="68" s="1"/>
  <c r="I25" i="74"/>
  <c r="F25" i="74"/>
  <c r="H24" i="74"/>
  <c r="E24" i="74"/>
  <c r="E26" i="74" s="1"/>
  <c r="D24" i="74"/>
  <c r="D26" i="74" s="1"/>
  <c r="F199" i="68" s="1"/>
  <c r="I19" i="74"/>
  <c r="F19" i="74"/>
  <c r="H18" i="74"/>
  <c r="E18" i="74"/>
  <c r="D18" i="74"/>
  <c r="I17" i="74"/>
  <c r="F17" i="74"/>
  <c r="H16" i="74"/>
  <c r="H21" i="74" s="1"/>
  <c r="E16" i="74"/>
  <c r="E21" i="74" s="1"/>
  <c r="D16" i="74"/>
  <c r="D21" i="74" s="1"/>
  <c r="E196" i="68" s="1"/>
  <c r="I15" i="74"/>
  <c r="F15" i="74"/>
  <c r="I14" i="74"/>
  <c r="F14" i="74"/>
  <c r="I12" i="74"/>
  <c r="F12" i="74"/>
  <c r="I11" i="74"/>
  <c r="F11" i="74"/>
  <c r="H10" i="74"/>
  <c r="H9" i="74" s="1"/>
  <c r="E10" i="74"/>
  <c r="E9" i="74" s="1"/>
  <c r="E22" i="74" s="1"/>
  <c r="D10" i="74"/>
  <c r="D9" i="74" s="1"/>
  <c r="D22" i="74" s="1"/>
  <c r="F196" i="68" s="1"/>
  <c r="H69" i="73"/>
  <c r="E69" i="73"/>
  <c r="D69" i="73"/>
  <c r="I67" i="73"/>
  <c r="F67" i="73"/>
  <c r="H66" i="73"/>
  <c r="E66" i="73"/>
  <c r="D66" i="73"/>
  <c r="H65" i="73"/>
  <c r="E65" i="73"/>
  <c r="D65" i="73"/>
  <c r="I63" i="73"/>
  <c r="F63" i="73"/>
  <c r="H62" i="73"/>
  <c r="E62" i="73"/>
  <c r="D62" i="73"/>
  <c r="I61" i="73"/>
  <c r="F61" i="73"/>
  <c r="I60" i="73"/>
  <c r="F60" i="73"/>
  <c r="I59" i="73"/>
  <c r="F59" i="73"/>
  <c r="I58" i="73"/>
  <c r="F58" i="73"/>
  <c r="H57" i="73"/>
  <c r="E57" i="73"/>
  <c r="D57" i="73"/>
  <c r="I55" i="73"/>
  <c r="F55" i="73"/>
  <c r="I54" i="73"/>
  <c r="F54" i="73"/>
  <c r="I53" i="73"/>
  <c r="F53" i="73"/>
  <c r="H52" i="73"/>
  <c r="E52" i="73"/>
  <c r="D52" i="73"/>
  <c r="H51" i="73"/>
  <c r="H73" i="73" s="1"/>
  <c r="F191" i="68" s="1"/>
  <c r="E51" i="73"/>
  <c r="D51" i="73"/>
  <c r="I50" i="73"/>
  <c r="F50" i="73"/>
  <c r="H46" i="73"/>
  <c r="E46" i="73"/>
  <c r="D46" i="73"/>
  <c r="I44" i="73"/>
  <c r="F44" i="73"/>
  <c r="I43" i="73"/>
  <c r="F43" i="73"/>
  <c r="I42" i="73"/>
  <c r="F42" i="73"/>
  <c r="H41" i="73"/>
  <c r="E41" i="73"/>
  <c r="E39" i="73" s="1"/>
  <c r="D41" i="73"/>
  <c r="D39" i="73" s="1"/>
  <c r="I37" i="73"/>
  <c r="H31" i="73"/>
  <c r="E31" i="73"/>
  <c r="D31" i="73"/>
  <c r="H26" i="73"/>
  <c r="E26" i="73"/>
  <c r="D26" i="73"/>
  <c r="H24" i="73"/>
  <c r="E24" i="73"/>
  <c r="D24" i="73"/>
  <c r="I22" i="73"/>
  <c r="H22" i="73"/>
  <c r="F182" i="68" s="1"/>
  <c r="E22" i="73"/>
  <c r="H16" i="73"/>
  <c r="E16" i="73"/>
  <c r="D16" i="73"/>
  <c r="I7" i="73"/>
  <c r="H7" i="73"/>
  <c r="E7" i="73"/>
  <c r="D7" i="73"/>
  <c r="I145" i="72"/>
  <c r="F145" i="72"/>
  <c r="I144" i="72"/>
  <c r="F144" i="72"/>
  <c r="H143" i="72"/>
  <c r="E143" i="72"/>
  <c r="E142" i="72" s="1"/>
  <c r="D143" i="72"/>
  <c r="D142" i="72" s="1"/>
  <c r="D148" i="72" s="1"/>
  <c r="F136" i="68" s="1"/>
  <c r="H138" i="72"/>
  <c r="E138" i="72"/>
  <c r="D138" i="72"/>
  <c r="H136" i="72"/>
  <c r="H134" i="72" s="1"/>
  <c r="E136" i="72"/>
  <c r="E134" i="72" s="1"/>
  <c r="D136" i="72"/>
  <c r="D134" i="72" s="1"/>
  <c r="E131" i="72"/>
  <c r="E130" i="72" s="1"/>
  <c r="H130" i="72"/>
  <c r="D130" i="72"/>
  <c r="I125" i="72"/>
  <c r="F125" i="72"/>
  <c r="H124" i="72"/>
  <c r="E124" i="72"/>
  <c r="D124" i="72"/>
  <c r="I121" i="72"/>
  <c r="F121" i="72"/>
  <c r="H120" i="72"/>
  <c r="E120" i="72"/>
  <c r="F120" i="72" s="1"/>
  <c r="D120" i="72"/>
  <c r="I117" i="72"/>
  <c r="F117" i="72"/>
  <c r="I115" i="72"/>
  <c r="F115" i="72"/>
  <c r="H114" i="72"/>
  <c r="E114" i="72"/>
  <c r="D114" i="72"/>
  <c r="I112" i="72"/>
  <c r="F112" i="72"/>
  <c r="I111" i="72"/>
  <c r="F111" i="72"/>
  <c r="H109" i="72"/>
  <c r="E109" i="72"/>
  <c r="D109" i="72"/>
  <c r="I105" i="72"/>
  <c r="F105" i="72"/>
  <c r="I103" i="72"/>
  <c r="F103" i="72"/>
  <c r="H102" i="72"/>
  <c r="E102" i="72"/>
  <c r="D102" i="72"/>
  <c r="D101" i="72" s="1"/>
  <c r="D106" i="72" s="1"/>
  <c r="F124" i="68" s="1"/>
  <c r="I95" i="72"/>
  <c r="F95" i="72"/>
  <c r="H94" i="72"/>
  <c r="E94" i="72"/>
  <c r="D94" i="72"/>
  <c r="I92" i="72"/>
  <c r="F92" i="72"/>
  <c r="I91" i="72"/>
  <c r="F91" i="72"/>
  <c r="I90" i="72"/>
  <c r="F90" i="72"/>
  <c r="I89" i="72"/>
  <c r="F89" i="72"/>
  <c r="I88" i="72"/>
  <c r="F88" i="72"/>
  <c r="H87" i="72"/>
  <c r="E87" i="72"/>
  <c r="F87" i="72" s="1"/>
  <c r="D87" i="72"/>
  <c r="H83" i="72"/>
  <c r="H75" i="72" s="1"/>
  <c r="E83" i="72"/>
  <c r="E75" i="72" s="1"/>
  <c r="D83" i="72"/>
  <c r="D75" i="72" s="1"/>
  <c r="I70" i="72"/>
  <c r="F70" i="72"/>
  <c r="I69" i="72"/>
  <c r="F69" i="72"/>
  <c r="H68" i="72"/>
  <c r="E68" i="72"/>
  <c r="D68" i="72"/>
  <c r="I65" i="72"/>
  <c r="F65" i="72"/>
  <c r="I64" i="72"/>
  <c r="F64" i="72"/>
  <c r="I63" i="72"/>
  <c r="F63" i="72"/>
  <c r="H61" i="72"/>
  <c r="E61" i="72"/>
  <c r="D61" i="72"/>
  <c r="H60" i="72"/>
  <c r="H72" i="72" s="1"/>
  <c r="E119" i="68" s="1"/>
  <c r="E60" i="72"/>
  <c r="D60" i="72"/>
  <c r="I53" i="72"/>
  <c r="F53" i="72"/>
  <c r="H47" i="72"/>
  <c r="H46" i="72" s="1"/>
  <c r="E47" i="72"/>
  <c r="E46" i="72" s="1"/>
  <c r="D47" i="72"/>
  <c r="D46" i="72" s="1"/>
  <c r="I44" i="72"/>
  <c r="F44" i="72"/>
  <c r="H43" i="72"/>
  <c r="H39" i="72" s="1"/>
  <c r="E43" i="72"/>
  <c r="D43" i="72"/>
  <c r="I42" i="72"/>
  <c r="F42" i="72"/>
  <c r="I41" i="72"/>
  <c r="F41" i="72"/>
  <c r="H40" i="72"/>
  <c r="E40" i="72"/>
  <c r="E39" i="72" s="1"/>
  <c r="D40" i="72"/>
  <c r="D39" i="72" s="1"/>
  <c r="I28" i="72"/>
  <c r="F28" i="72"/>
  <c r="H25" i="72"/>
  <c r="E25" i="72"/>
  <c r="E24" i="72" s="1"/>
  <c r="D25" i="72"/>
  <c r="D24" i="72" s="1"/>
  <c r="H24" i="72"/>
  <c r="H20" i="72"/>
  <c r="H17" i="72" s="1"/>
  <c r="E20" i="72"/>
  <c r="E17" i="72" s="1"/>
  <c r="D20" i="72"/>
  <c r="D17" i="72" s="1"/>
  <c r="I16" i="72"/>
  <c r="F16" i="72"/>
  <c r="I15" i="72"/>
  <c r="F15" i="72"/>
  <c r="I14" i="72"/>
  <c r="F14" i="72"/>
  <c r="I13" i="72"/>
  <c r="F13" i="72"/>
  <c r="H12" i="72"/>
  <c r="I12" i="72" s="1"/>
  <c r="E12" i="72"/>
  <c r="E8" i="72" s="1"/>
  <c r="F8" i="72" s="1"/>
  <c r="D8" i="72"/>
  <c r="D73" i="76" l="1"/>
  <c r="F262" i="68" s="1"/>
  <c r="D9" i="76"/>
  <c r="E132" i="76"/>
  <c r="F127" i="76"/>
  <c r="E59" i="72"/>
  <c r="F68" i="72"/>
  <c r="F102" i="72"/>
  <c r="I51" i="75"/>
  <c r="I81" i="75"/>
  <c r="I27" i="76"/>
  <c r="I71" i="76"/>
  <c r="E260" i="68"/>
  <c r="I102" i="72"/>
  <c r="I143" i="72"/>
  <c r="I41" i="73"/>
  <c r="I57" i="73"/>
  <c r="I39" i="74"/>
  <c r="I94" i="76"/>
  <c r="D93" i="76"/>
  <c r="I39" i="72"/>
  <c r="D86" i="72"/>
  <c r="H132" i="76"/>
  <c r="G261" i="68"/>
  <c r="P286" i="68"/>
  <c r="F61" i="72"/>
  <c r="I87" i="72"/>
  <c r="E101" i="72"/>
  <c r="H14" i="75"/>
  <c r="E67" i="75"/>
  <c r="I9" i="76"/>
  <c r="E93" i="76"/>
  <c r="F93" i="76"/>
  <c r="D28" i="75"/>
  <c r="H38" i="75"/>
  <c r="I69" i="75"/>
  <c r="F43" i="72"/>
  <c r="F52" i="73"/>
  <c r="F62" i="73"/>
  <c r="I11" i="76"/>
  <c r="I127" i="76"/>
  <c r="H101" i="72"/>
  <c r="H106" i="72" s="1"/>
  <c r="F125" i="68" s="1"/>
  <c r="F114" i="72"/>
  <c r="F124" i="72"/>
  <c r="E74" i="73"/>
  <c r="E77" i="73" s="1"/>
  <c r="E39" i="75"/>
  <c r="E28" i="75"/>
  <c r="I76" i="76"/>
  <c r="D70" i="76"/>
  <c r="F25" i="72"/>
  <c r="I40" i="72"/>
  <c r="F94" i="72"/>
  <c r="H37" i="73"/>
  <c r="F185" i="68" s="1"/>
  <c r="D48" i="73"/>
  <c r="F187" i="68" s="1"/>
  <c r="C187" i="68" s="1"/>
  <c r="E64" i="73"/>
  <c r="H64" i="73"/>
  <c r="F18" i="74"/>
  <c r="I24" i="74"/>
  <c r="E36" i="74"/>
  <c r="E38" i="75"/>
  <c r="E37" i="75" s="1"/>
  <c r="H39" i="75"/>
  <c r="F242" i="68" s="1"/>
  <c r="H28" i="75"/>
  <c r="I68" i="75"/>
  <c r="I97" i="76"/>
  <c r="I93" i="76"/>
  <c r="I135" i="76"/>
  <c r="F40" i="72"/>
  <c r="D108" i="72"/>
  <c r="D128" i="72" s="1"/>
  <c r="F127" i="68" s="1"/>
  <c r="D64" i="73"/>
  <c r="F16" i="74"/>
  <c r="H53" i="74"/>
  <c r="D38" i="75"/>
  <c r="E241" i="68" s="1"/>
  <c r="P287" i="68"/>
  <c r="P288" i="68" s="1"/>
  <c r="F115" i="76"/>
  <c r="E71" i="76"/>
  <c r="E50" i="76"/>
  <c r="F50" i="76" s="1"/>
  <c r="H8" i="72"/>
  <c r="H73" i="72" s="1"/>
  <c r="F119" i="68" s="1"/>
  <c r="I25" i="72"/>
  <c r="D99" i="72"/>
  <c r="F121" i="68" s="1"/>
  <c r="F101" i="72"/>
  <c r="I18" i="74"/>
  <c r="I48" i="75"/>
  <c r="H90" i="75"/>
  <c r="D245" i="68" s="1"/>
  <c r="D128" i="76"/>
  <c r="F268" i="68" s="1"/>
  <c r="F259" i="68" s="1"/>
  <c r="C259" i="68" s="1"/>
  <c r="I134" i="76"/>
  <c r="D132" i="76"/>
  <c r="C262" i="68"/>
  <c r="D94" i="75"/>
  <c r="D244" i="68"/>
  <c r="D73" i="72"/>
  <c r="F118" i="68" s="1"/>
  <c r="E140" i="72"/>
  <c r="F21" i="74"/>
  <c r="F12" i="72"/>
  <c r="H86" i="72"/>
  <c r="I86" i="72" s="1"/>
  <c r="F109" i="72"/>
  <c r="D37" i="73"/>
  <c r="E73" i="73"/>
  <c r="H36" i="74"/>
  <c r="F39" i="74"/>
  <c r="I55" i="74"/>
  <c r="I43" i="72"/>
  <c r="H59" i="72"/>
  <c r="I61" i="72"/>
  <c r="E106" i="72"/>
  <c r="F106" i="72" s="1"/>
  <c r="H108" i="72"/>
  <c r="H128" i="72" s="1"/>
  <c r="I114" i="72"/>
  <c r="H142" i="72"/>
  <c r="H148" i="72" s="1"/>
  <c r="E37" i="73"/>
  <c r="F51" i="73"/>
  <c r="H74" i="73"/>
  <c r="H72" i="73" s="1"/>
  <c r="F57" i="73"/>
  <c r="I62" i="73"/>
  <c r="F10" i="74"/>
  <c r="F34" i="74"/>
  <c r="F55" i="74"/>
  <c r="F42" i="74"/>
  <c r="I16" i="75"/>
  <c r="D92" i="75"/>
  <c r="F244" i="68" s="1"/>
  <c r="E91" i="75"/>
  <c r="F91" i="75" s="1"/>
  <c r="H67" i="75"/>
  <c r="D67" i="75"/>
  <c r="F67" i="75" s="1"/>
  <c r="F134" i="76"/>
  <c r="I72" i="76"/>
  <c r="F72" i="76"/>
  <c r="H26" i="74"/>
  <c r="I24" i="72"/>
  <c r="H39" i="73"/>
  <c r="I39" i="73" s="1"/>
  <c r="D73" i="73"/>
  <c r="F190" i="68" s="1"/>
  <c r="H57" i="74"/>
  <c r="H92" i="75"/>
  <c r="F68" i="75"/>
  <c r="H91" i="75"/>
  <c r="E245" i="68" s="1"/>
  <c r="F24" i="72"/>
  <c r="F39" i="72"/>
  <c r="I60" i="72"/>
  <c r="I68" i="72"/>
  <c r="E86" i="72"/>
  <c r="F86" i="72" s="1"/>
  <c r="I94" i="72"/>
  <c r="I120" i="72"/>
  <c r="I124" i="72"/>
  <c r="H140" i="72"/>
  <c r="F134" i="68" s="1"/>
  <c r="D74" i="73"/>
  <c r="D77" i="73" s="1"/>
  <c r="G190" i="68" s="1"/>
  <c r="I16" i="74"/>
  <c r="F26" i="74"/>
  <c r="I32" i="74"/>
  <c r="H34" i="74"/>
  <c r="I38" i="74"/>
  <c r="I42" i="74"/>
  <c r="F48" i="75"/>
  <c r="H61" i="75"/>
  <c r="F70" i="75"/>
  <c r="E197" i="68"/>
  <c r="F206" i="68"/>
  <c r="E242" i="68"/>
  <c r="D126" i="76"/>
  <c r="I132" i="76"/>
  <c r="F135" i="76"/>
  <c r="C263" i="68"/>
  <c r="H114" i="76"/>
  <c r="I115" i="76"/>
  <c r="E91" i="76"/>
  <c r="F91" i="76" s="1"/>
  <c r="F76" i="76"/>
  <c r="F132" i="76"/>
  <c r="I54" i="76"/>
  <c r="F114" i="76"/>
  <c r="E112" i="76"/>
  <c r="I50" i="76"/>
  <c r="I73" i="76"/>
  <c r="F97" i="76"/>
  <c r="H70" i="76"/>
  <c r="E11" i="76"/>
  <c r="F27" i="76"/>
  <c r="I131" i="76"/>
  <c r="F90" i="75"/>
  <c r="E94" i="75"/>
  <c r="I70" i="75"/>
  <c r="E92" i="75"/>
  <c r="H94" i="75"/>
  <c r="E14" i="75"/>
  <c r="D39" i="75"/>
  <c r="D61" i="75"/>
  <c r="F69" i="75"/>
  <c r="F16" i="75"/>
  <c r="I41" i="75"/>
  <c r="E61" i="75"/>
  <c r="D14" i="75"/>
  <c r="E58" i="74"/>
  <c r="E20" i="74"/>
  <c r="F20" i="74" s="1"/>
  <c r="F22" i="74"/>
  <c r="D53" i="74"/>
  <c r="D57" i="74"/>
  <c r="E53" i="74"/>
  <c r="F53" i="74" s="1"/>
  <c r="D58" i="74"/>
  <c r="D20" i="74"/>
  <c r="H22" i="74"/>
  <c r="F197" i="68" s="1"/>
  <c r="I9" i="74"/>
  <c r="I10" i="74"/>
  <c r="I21" i="74"/>
  <c r="F24" i="74"/>
  <c r="F32" i="74"/>
  <c r="F38" i="74"/>
  <c r="E57" i="74"/>
  <c r="F9" i="74"/>
  <c r="D36" i="74"/>
  <c r="I36" i="74" s="1"/>
  <c r="H77" i="73"/>
  <c r="E48" i="73"/>
  <c r="F48" i="73" s="1"/>
  <c r="F39" i="73"/>
  <c r="F66" i="73"/>
  <c r="I51" i="73"/>
  <c r="I73" i="73" s="1"/>
  <c r="I66" i="73"/>
  <c r="F41" i="73"/>
  <c r="I52" i="73"/>
  <c r="F142" i="72"/>
  <c r="E148" i="72"/>
  <c r="F148" i="72" s="1"/>
  <c r="E73" i="72"/>
  <c r="I106" i="72"/>
  <c r="D140" i="72"/>
  <c r="F60" i="72"/>
  <c r="D72" i="72"/>
  <c r="E118" i="68" s="1"/>
  <c r="I101" i="72"/>
  <c r="E108" i="72"/>
  <c r="I109" i="72"/>
  <c r="F143" i="72"/>
  <c r="H150" i="72"/>
  <c r="D59" i="72"/>
  <c r="F59" i="72" s="1"/>
  <c r="E72" i="72"/>
  <c r="G284" i="68"/>
  <c r="F284" i="68"/>
  <c r="E284" i="68"/>
  <c r="D284" i="68"/>
  <c r="G283" i="68"/>
  <c r="F283" i="68"/>
  <c r="E283" i="68"/>
  <c r="D283" i="68"/>
  <c r="E99" i="72" l="1"/>
  <c r="F99" i="72" s="1"/>
  <c r="I39" i="75"/>
  <c r="H37" i="75"/>
  <c r="I64" i="73"/>
  <c r="D72" i="73"/>
  <c r="E95" i="75"/>
  <c r="I70" i="76"/>
  <c r="I8" i="72"/>
  <c r="F64" i="73"/>
  <c r="I14" i="75"/>
  <c r="I142" i="72"/>
  <c r="D56" i="74"/>
  <c r="F58" i="74"/>
  <c r="F92" i="75"/>
  <c r="E72" i="73"/>
  <c r="D95" i="75"/>
  <c r="F95" i="75" s="1"/>
  <c r="E131" i="76"/>
  <c r="F131" i="76" s="1"/>
  <c r="F71" i="76"/>
  <c r="I72" i="72"/>
  <c r="I108" i="72"/>
  <c r="I53" i="74"/>
  <c r="I90" i="75"/>
  <c r="D133" i="76"/>
  <c r="D130" i="76" s="1"/>
  <c r="D89" i="75"/>
  <c r="H48" i="73"/>
  <c r="H76" i="73" s="1"/>
  <c r="H75" i="73" s="1"/>
  <c r="I128" i="72"/>
  <c r="F128" i="68"/>
  <c r="I34" i="74"/>
  <c r="F203" i="68"/>
  <c r="F74" i="73"/>
  <c r="D96" i="75"/>
  <c r="F241" i="68"/>
  <c r="I91" i="75"/>
  <c r="H99" i="72"/>
  <c r="H151" i="72" s="1"/>
  <c r="I26" i="74"/>
  <c r="F200" i="68"/>
  <c r="I148" i="72"/>
  <c r="F137" i="68"/>
  <c r="D76" i="73"/>
  <c r="D75" i="73" s="1"/>
  <c r="F184" i="68"/>
  <c r="E76" i="73"/>
  <c r="E75" i="73" s="1"/>
  <c r="H95" i="75"/>
  <c r="I67" i="75"/>
  <c r="F73" i="73"/>
  <c r="I72" i="73"/>
  <c r="I77" i="73"/>
  <c r="G191" i="68"/>
  <c r="D151" i="72"/>
  <c r="F133" i="68"/>
  <c r="I59" i="72"/>
  <c r="F77" i="73"/>
  <c r="I74" i="73"/>
  <c r="F14" i="75"/>
  <c r="H89" i="75"/>
  <c r="D37" i="75"/>
  <c r="I37" i="75" s="1"/>
  <c r="I92" i="75"/>
  <c r="F245" i="68"/>
  <c r="H96" i="75"/>
  <c r="E9" i="76"/>
  <c r="F9" i="76" s="1"/>
  <c r="F11" i="76"/>
  <c r="E73" i="76"/>
  <c r="H112" i="76"/>
  <c r="I114" i="76"/>
  <c r="E111" i="76"/>
  <c r="F112" i="76"/>
  <c r="H93" i="75"/>
  <c r="I94" i="75"/>
  <c r="E89" i="75"/>
  <c r="E96" i="75"/>
  <c r="F94" i="75"/>
  <c r="F39" i="75"/>
  <c r="F57" i="74"/>
  <c r="E56" i="74"/>
  <c r="I22" i="74"/>
  <c r="H58" i="74"/>
  <c r="I57" i="74"/>
  <c r="F36" i="74"/>
  <c r="H20" i="74"/>
  <c r="I20" i="74" s="1"/>
  <c r="E150" i="72"/>
  <c r="F72" i="72"/>
  <c r="E71" i="72"/>
  <c r="E128" i="72"/>
  <c r="F128" i="72" s="1"/>
  <c r="F108" i="72"/>
  <c r="D150" i="72"/>
  <c r="D149" i="72" s="1"/>
  <c r="D71" i="72"/>
  <c r="F73" i="72"/>
  <c r="I73" i="72"/>
  <c r="H71" i="72"/>
  <c r="C284" i="68"/>
  <c r="C283" i="68"/>
  <c r="D230" i="68"/>
  <c r="I229" i="68"/>
  <c r="J229" i="68"/>
  <c r="K229" i="68"/>
  <c r="L229" i="68"/>
  <c r="O229" i="68"/>
  <c r="D229" i="68"/>
  <c r="I88" i="71"/>
  <c r="F88" i="71"/>
  <c r="H87" i="71"/>
  <c r="E87" i="71"/>
  <c r="D87" i="71"/>
  <c r="I86" i="71"/>
  <c r="F86" i="71"/>
  <c r="H85" i="71"/>
  <c r="E85" i="71"/>
  <c r="E38" i="71" s="1"/>
  <c r="E93" i="71" s="1"/>
  <c r="D85" i="71"/>
  <c r="D38" i="71" s="1"/>
  <c r="D93" i="71" s="1"/>
  <c r="G235" i="68" s="1"/>
  <c r="H84" i="71"/>
  <c r="E84" i="71"/>
  <c r="D84" i="71"/>
  <c r="I76" i="71"/>
  <c r="F76" i="71"/>
  <c r="H75" i="71"/>
  <c r="E75" i="71"/>
  <c r="D75" i="71"/>
  <c r="I74" i="71"/>
  <c r="F74" i="71"/>
  <c r="H73" i="71"/>
  <c r="E73" i="71"/>
  <c r="D73" i="71"/>
  <c r="I72" i="71"/>
  <c r="F72" i="71"/>
  <c r="H71" i="71"/>
  <c r="E71" i="71"/>
  <c r="D71" i="71"/>
  <c r="I69" i="71"/>
  <c r="F69" i="71"/>
  <c r="I68" i="71"/>
  <c r="F68" i="71"/>
  <c r="H67" i="71"/>
  <c r="E67" i="71"/>
  <c r="D67" i="71"/>
  <c r="I65" i="71"/>
  <c r="F65" i="71"/>
  <c r="H64" i="71"/>
  <c r="E64" i="71"/>
  <c r="D64" i="71"/>
  <c r="I63" i="71"/>
  <c r="F63" i="71"/>
  <c r="H62" i="71"/>
  <c r="E62" i="71"/>
  <c r="D62" i="71"/>
  <c r="I61" i="71"/>
  <c r="F61" i="71"/>
  <c r="I60" i="71"/>
  <c r="F60" i="71"/>
  <c r="H59" i="71"/>
  <c r="E59" i="71"/>
  <c r="D59" i="71"/>
  <c r="I57" i="71"/>
  <c r="F57" i="71"/>
  <c r="I56" i="71"/>
  <c r="F56" i="71"/>
  <c r="I55" i="71"/>
  <c r="F55" i="71"/>
  <c r="I54" i="71"/>
  <c r="F54" i="71"/>
  <c r="I53" i="71"/>
  <c r="F53" i="71"/>
  <c r="I52" i="71"/>
  <c r="F52" i="71"/>
  <c r="I51" i="71"/>
  <c r="F51" i="71"/>
  <c r="H50" i="71"/>
  <c r="E50" i="71"/>
  <c r="D50" i="71"/>
  <c r="I49" i="71"/>
  <c r="F49" i="71"/>
  <c r="H48" i="71"/>
  <c r="E48" i="71"/>
  <c r="D48" i="71"/>
  <c r="I45" i="71"/>
  <c r="F45" i="71"/>
  <c r="H43" i="71"/>
  <c r="H42" i="71" s="1"/>
  <c r="E43" i="71"/>
  <c r="E42" i="71" s="1"/>
  <c r="D43" i="71"/>
  <c r="D42" i="71" s="1"/>
  <c r="I41" i="71"/>
  <c r="F41" i="71"/>
  <c r="I40" i="71"/>
  <c r="F40" i="71"/>
  <c r="H39" i="71"/>
  <c r="E39" i="71"/>
  <c r="D39" i="71"/>
  <c r="H38" i="71"/>
  <c r="H93" i="71" s="1"/>
  <c r="G236" i="68" s="1"/>
  <c r="H36" i="71"/>
  <c r="E36" i="71"/>
  <c r="D36" i="71"/>
  <c r="D91" i="71" s="1"/>
  <c r="E235" i="68" s="1"/>
  <c r="I34" i="71"/>
  <c r="F34" i="71"/>
  <c r="I33" i="71"/>
  <c r="F33" i="71"/>
  <c r="I32" i="71"/>
  <c r="F32" i="71"/>
  <c r="H31" i="71"/>
  <c r="E31" i="71"/>
  <c r="E29" i="71" s="1"/>
  <c r="D31" i="71"/>
  <c r="D30" i="71" s="1"/>
  <c r="I22" i="71"/>
  <c r="F22" i="71"/>
  <c r="I21" i="71"/>
  <c r="F21" i="71"/>
  <c r="I20" i="71"/>
  <c r="F20" i="71"/>
  <c r="H19" i="71"/>
  <c r="E19" i="71"/>
  <c r="D19" i="71"/>
  <c r="D17" i="71" s="1"/>
  <c r="I18" i="71"/>
  <c r="F18" i="71"/>
  <c r="H17" i="71"/>
  <c r="H11" i="71" s="1"/>
  <c r="H26" i="71" s="1"/>
  <c r="G233" i="68" s="1"/>
  <c r="G230" i="68" s="1"/>
  <c r="H16" i="71"/>
  <c r="H10" i="71" s="1"/>
  <c r="E16" i="71"/>
  <c r="D16" i="71"/>
  <c r="D10" i="71" s="1"/>
  <c r="D25" i="71" s="1"/>
  <c r="I14" i="71"/>
  <c r="F14" i="71"/>
  <c r="I13" i="71"/>
  <c r="F13" i="71"/>
  <c r="H12" i="71"/>
  <c r="I12" i="71" s="1"/>
  <c r="E12" i="71"/>
  <c r="F12" i="71" s="1"/>
  <c r="D12" i="71"/>
  <c r="E10" i="71"/>
  <c r="E25" i="71" s="1"/>
  <c r="H9" i="71"/>
  <c r="H24" i="71" s="1"/>
  <c r="E233" i="68" s="1"/>
  <c r="E9" i="71"/>
  <c r="E24" i="71" s="1"/>
  <c r="D9" i="71"/>
  <c r="G176" i="68"/>
  <c r="D176" i="68"/>
  <c r="G175" i="68"/>
  <c r="D175" i="68"/>
  <c r="D170" i="68"/>
  <c r="E170" i="68"/>
  <c r="G170" i="68"/>
  <c r="G169" i="68"/>
  <c r="E169" i="68"/>
  <c r="D169" i="68"/>
  <c r="G167" i="68"/>
  <c r="G166" i="68"/>
  <c r="G164" i="68"/>
  <c r="G163" i="68"/>
  <c r="G158" i="68"/>
  <c r="F158" i="68"/>
  <c r="E158" i="68"/>
  <c r="D158" i="68"/>
  <c r="G157" i="68"/>
  <c r="F157" i="68"/>
  <c r="E157" i="68"/>
  <c r="D157" i="68"/>
  <c r="D47" i="71" l="1"/>
  <c r="D46" i="71" s="1"/>
  <c r="H47" i="71"/>
  <c r="F59" i="71"/>
  <c r="F56" i="74"/>
  <c r="F72" i="73"/>
  <c r="I84" i="71"/>
  <c r="I89" i="75"/>
  <c r="I95" i="75"/>
  <c r="I151" i="72"/>
  <c r="F19" i="71"/>
  <c r="F75" i="71"/>
  <c r="F188" i="68"/>
  <c r="I76" i="73"/>
  <c r="I19" i="71"/>
  <c r="F50" i="71"/>
  <c r="F89" i="75"/>
  <c r="I48" i="73"/>
  <c r="I39" i="71"/>
  <c r="I50" i="71"/>
  <c r="F64" i="71"/>
  <c r="I75" i="73"/>
  <c r="D93" i="75"/>
  <c r="F87" i="71"/>
  <c r="D29" i="71"/>
  <c r="D28" i="71" s="1"/>
  <c r="I31" i="71"/>
  <c r="F36" i="71"/>
  <c r="I59" i="71"/>
  <c r="F71" i="71"/>
  <c r="I150" i="72"/>
  <c r="F75" i="73"/>
  <c r="F96" i="75"/>
  <c r="I93" i="75"/>
  <c r="I96" i="75"/>
  <c r="I99" i="72"/>
  <c r="F122" i="68"/>
  <c r="I36" i="71"/>
  <c r="F42" i="71"/>
  <c r="H58" i="71"/>
  <c r="I64" i="71"/>
  <c r="F71" i="72"/>
  <c r="F76" i="73"/>
  <c r="F37" i="75"/>
  <c r="F73" i="76"/>
  <c r="E133" i="76"/>
  <c r="E70" i="76"/>
  <c r="F70" i="76" s="1"/>
  <c r="E109" i="76"/>
  <c r="F109" i="76" s="1"/>
  <c r="E128" i="76"/>
  <c r="F111" i="76"/>
  <c r="I112" i="76"/>
  <c r="H111" i="76"/>
  <c r="E93" i="75"/>
  <c r="I58" i="74"/>
  <c r="H56" i="74"/>
  <c r="I56" i="74" s="1"/>
  <c r="H149" i="72"/>
  <c r="I149" i="72" s="1"/>
  <c r="I71" i="72"/>
  <c r="E151" i="72"/>
  <c r="F151" i="72" s="1"/>
  <c r="F150" i="72"/>
  <c r="F232" i="68"/>
  <c r="I47" i="71"/>
  <c r="H30" i="71"/>
  <c r="F43" i="71"/>
  <c r="F67" i="71"/>
  <c r="F16" i="71"/>
  <c r="F39" i="71"/>
  <c r="I42" i="71"/>
  <c r="I43" i="71"/>
  <c r="H46" i="71"/>
  <c r="I46" i="71" s="1"/>
  <c r="F48" i="71"/>
  <c r="E58" i="71"/>
  <c r="F62" i="71"/>
  <c r="I67" i="71"/>
  <c r="I71" i="71"/>
  <c r="F73" i="71"/>
  <c r="D58" i="71"/>
  <c r="D37" i="71" s="1"/>
  <c r="D35" i="71" s="1"/>
  <c r="H83" i="71"/>
  <c r="H91" i="71"/>
  <c r="H95" i="71" s="1"/>
  <c r="H8" i="71"/>
  <c r="F84" i="71"/>
  <c r="I9" i="71"/>
  <c r="I16" i="71"/>
  <c r="I48" i="71"/>
  <c r="I62" i="71"/>
  <c r="I73" i="71"/>
  <c r="E83" i="71"/>
  <c r="I87" i="71"/>
  <c r="H97" i="71"/>
  <c r="F25" i="71"/>
  <c r="D11" i="71"/>
  <c r="D26" i="71" s="1"/>
  <c r="D15" i="71"/>
  <c r="E28" i="71"/>
  <c r="I17" i="71"/>
  <c r="I75" i="71"/>
  <c r="I10" i="71"/>
  <c r="H25" i="71"/>
  <c r="F233" i="68" s="1"/>
  <c r="F10" i="71"/>
  <c r="H15" i="71"/>
  <c r="E17" i="71"/>
  <c r="E30" i="71"/>
  <c r="F30" i="71" s="1"/>
  <c r="E47" i="71"/>
  <c r="D83" i="71"/>
  <c r="E91" i="71"/>
  <c r="D24" i="71"/>
  <c r="E232" i="68" s="1"/>
  <c r="E229" i="68" s="1"/>
  <c r="F31" i="71"/>
  <c r="F9" i="71"/>
  <c r="F93" i="75" l="1"/>
  <c r="F29" i="71"/>
  <c r="I58" i="71"/>
  <c r="F28" i="71"/>
  <c r="D92" i="71"/>
  <c r="E149" i="72"/>
  <c r="F149" i="72" s="1"/>
  <c r="H37" i="71"/>
  <c r="I24" i="71"/>
  <c r="F58" i="71"/>
  <c r="F133" i="76"/>
  <c r="E130" i="76"/>
  <c r="F130" i="76" s="1"/>
  <c r="F128" i="76"/>
  <c r="E126" i="76"/>
  <c r="F126" i="76" s="1"/>
  <c r="I111" i="76"/>
  <c r="H109" i="76"/>
  <c r="I109" i="76" s="1"/>
  <c r="H128" i="76"/>
  <c r="F269" i="68" s="1"/>
  <c r="F260" i="68" s="1"/>
  <c r="C260" i="68" s="1"/>
  <c r="I91" i="71"/>
  <c r="E236" i="68"/>
  <c r="E230" i="68" s="1"/>
  <c r="F83" i="71"/>
  <c r="I83" i="71"/>
  <c r="I30" i="71"/>
  <c r="H29" i="71"/>
  <c r="D97" i="71"/>
  <c r="G232" i="68"/>
  <c r="G229" i="68" s="1"/>
  <c r="F91" i="71"/>
  <c r="E15" i="71"/>
  <c r="F15" i="71" s="1"/>
  <c r="F17" i="71"/>
  <c r="E11" i="71"/>
  <c r="I25" i="71"/>
  <c r="E95" i="71"/>
  <c r="I15" i="71"/>
  <c r="I26" i="71"/>
  <c r="I11" i="71"/>
  <c r="D23" i="71"/>
  <c r="D95" i="71"/>
  <c r="I95" i="71" s="1"/>
  <c r="E46" i="71"/>
  <c r="F46" i="71" s="1"/>
  <c r="E37" i="71"/>
  <c r="F47" i="71"/>
  <c r="I97" i="71"/>
  <c r="I37" i="71"/>
  <c r="H35" i="71"/>
  <c r="I35" i="71" s="1"/>
  <c r="H23" i="71"/>
  <c r="I23" i="71" s="1"/>
  <c r="D8" i="71"/>
  <c r="I8" i="71" s="1"/>
  <c r="F24" i="71"/>
  <c r="F235" i="68" l="1"/>
  <c r="F229" i="68" s="1"/>
  <c r="C229" i="68" s="1"/>
  <c r="D90" i="71"/>
  <c r="D96" i="71"/>
  <c r="D94" i="71" s="1"/>
  <c r="I128" i="76"/>
  <c r="H126" i="76"/>
  <c r="I126" i="76" s="1"/>
  <c r="H133" i="76"/>
  <c r="H28" i="71"/>
  <c r="I28" i="71" s="1"/>
  <c r="I29" i="71"/>
  <c r="H92" i="71"/>
  <c r="F37" i="71"/>
  <c r="E92" i="71"/>
  <c r="E35" i="71"/>
  <c r="F35" i="71" s="1"/>
  <c r="E8" i="71"/>
  <c r="F8" i="71" s="1"/>
  <c r="E26" i="71"/>
  <c r="F11" i="71"/>
  <c r="F95" i="71"/>
  <c r="J90" i="69"/>
  <c r="I90" i="69"/>
  <c r="J89" i="69"/>
  <c r="I89" i="69"/>
  <c r="J88" i="69"/>
  <c r="D88" i="69"/>
  <c r="I88" i="69" s="1"/>
  <c r="J84" i="69"/>
  <c r="I84" i="69"/>
  <c r="H82" i="69"/>
  <c r="G82" i="69"/>
  <c r="J82" i="69" s="1"/>
  <c r="J81" i="69"/>
  <c r="D81" i="69"/>
  <c r="I81" i="69" s="1"/>
  <c r="J79" i="69"/>
  <c r="D79" i="69"/>
  <c r="I79" i="69" s="1"/>
  <c r="J78" i="69"/>
  <c r="D78" i="69"/>
  <c r="I78" i="69" s="1"/>
  <c r="G71" i="69"/>
  <c r="J71" i="69" s="1"/>
  <c r="J69" i="69"/>
  <c r="D69" i="69"/>
  <c r="I69" i="69" s="1"/>
  <c r="J68" i="69"/>
  <c r="D68" i="69"/>
  <c r="I68" i="69" s="1"/>
  <c r="J67" i="69"/>
  <c r="D67" i="69"/>
  <c r="I67" i="69" s="1"/>
  <c r="H66" i="69"/>
  <c r="G66" i="69"/>
  <c r="J66" i="69" s="1"/>
  <c r="F66" i="69"/>
  <c r="E66" i="69"/>
  <c r="J64" i="69"/>
  <c r="I64" i="69"/>
  <c r="J63" i="69"/>
  <c r="D63" i="69"/>
  <c r="I63" i="69" s="1"/>
  <c r="J62" i="69"/>
  <c r="D62" i="69"/>
  <c r="I62" i="69" s="1"/>
  <c r="H61" i="69"/>
  <c r="G61" i="69"/>
  <c r="J61" i="69" s="1"/>
  <c r="F61" i="69"/>
  <c r="E61" i="69"/>
  <c r="J56" i="69"/>
  <c r="D56" i="69"/>
  <c r="I56" i="69" s="1"/>
  <c r="H55" i="69"/>
  <c r="G55" i="69"/>
  <c r="J55" i="69" s="1"/>
  <c r="F55" i="69"/>
  <c r="E55" i="69"/>
  <c r="J53" i="69"/>
  <c r="D53" i="69"/>
  <c r="I53" i="69" s="1"/>
  <c r="J52" i="69"/>
  <c r="D52" i="69"/>
  <c r="I52" i="69" s="1"/>
  <c r="J51" i="69"/>
  <c r="D51" i="69"/>
  <c r="I51" i="69" s="1"/>
  <c r="J50" i="69"/>
  <c r="D50" i="69"/>
  <c r="I50" i="69" s="1"/>
  <c r="J49" i="69"/>
  <c r="D49" i="69"/>
  <c r="I49" i="69" s="1"/>
  <c r="H48" i="69"/>
  <c r="G48" i="69"/>
  <c r="J48" i="69" s="1"/>
  <c r="F48" i="69"/>
  <c r="E48" i="69"/>
  <c r="J46" i="69"/>
  <c r="D46" i="69"/>
  <c r="I46" i="69" s="1"/>
  <c r="J45" i="69"/>
  <c r="D45" i="69"/>
  <c r="I45" i="69" s="1"/>
  <c r="J44" i="69"/>
  <c r="D44" i="69"/>
  <c r="I44" i="69" s="1"/>
  <c r="J43" i="69"/>
  <c r="D43" i="69"/>
  <c r="I43" i="69" s="1"/>
  <c r="J42" i="69"/>
  <c r="D42" i="69"/>
  <c r="I42" i="69" s="1"/>
  <c r="H41" i="69"/>
  <c r="G41" i="69"/>
  <c r="J41" i="69" s="1"/>
  <c r="F41" i="69"/>
  <c r="E41" i="69"/>
  <c r="J36" i="69"/>
  <c r="D36" i="69"/>
  <c r="I36" i="69" s="1"/>
  <c r="J31" i="69"/>
  <c r="D31" i="69"/>
  <c r="I31" i="69" s="1"/>
  <c r="H28" i="69"/>
  <c r="G28" i="69"/>
  <c r="J28" i="69" s="1"/>
  <c r="H22" i="69"/>
  <c r="G22" i="69"/>
  <c r="J22" i="69" s="1"/>
  <c r="K20" i="69"/>
  <c r="H20" i="69"/>
  <c r="G20" i="69"/>
  <c r="J20" i="69" s="1"/>
  <c r="F20" i="69"/>
  <c r="H19" i="69"/>
  <c r="G19" i="69"/>
  <c r="J19" i="69" s="1"/>
  <c r="F19" i="69"/>
  <c r="H18" i="69"/>
  <c r="G18" i="69"/>
  <c r="J18" i="69" s="1"/>
  <c r="F18" i="69"/>
  <c r="E17" i="69"/>
  <c r="G15" i="69"/>
  <c r="J15" i="69" s="1"/>
  <c r="F15" i="69"/>
  <c r="G13" i="69"/>
  <c r="J13" i="69" s="1"/>
  <c r="F13" i="69"/>
  <c r="E13" i="69"/>
  <c r="G12" i="69"/>
  <c r="J12" i="69" s="1"/>
  <c r="F12" i="69"/>
  <c r="G11" i="69"/>
  <c r="F11" i="69"/>
  <c r="K10" i="69"/>
  <c r="H10" i="69"/>
  <c r="J7" i="69"/>
  <c r="F7" i="69"/>
  <c r="D7" i="69" s="1"/>
  <c r="I7" i="69" s="1"/>
  <c r="C282" i="68"/>
  <c r="F281" i="68"/>
  <c r="E281" i="68"/>
  <c r="F280" i="68"/>
  <c r="E280" i="68"/>
  <c r="O270" i="68"/>
  <c r="I270" i="68"/>
  <c r="D270" i="68"/>
  <c r="L270" i="68"/>
  <c r="K270" i="68"/>
  <c r="H270" i="68"/>
  <c r="G267" i="68"/>
  <c r="E267" i="68"/>
  <c r="D267" i="68"/>
  <c r="G264" i="68"/>
  <c r="F256" i="68"/>
  <c r="C256" i="68" s="1"/>
  <c r="F254" i="68"/>
  <c r="D248" i="68"/>
  <c r="D247" i="68"/>
  <c r="F239" i="68"/>
  <c r="C242" i="68"/>
  <c r="L241" i="68"/>
  <c r="K241" i="68"/>
  <c r="N241" i="68" s="1"/>
  <c r="C241" i="68"/>
  <c r="G239" i="68"/>
  <c r="D239" i="68"/>
  <c r="H238" i="68"/>
  <c r="G238" i="68"/>
  <c r="O237" i="68"/>
  <c r="L237" i="68"/>
  <c r="K237" i="68"/>
  <c r="J237" i="68"/>
  <c r="I237" i="68"/>
  <c r="D237" i="68"/>
  <c r="H235" i="68"/>
  <c r="H237" i="68" s="1"/>
  <c r="N235" i="68"/>
  <c r="N237" i="68" s="1"/>
  <c r="C235" i="68"/>
  <c r="O234" i="68"/>
  <c r="L234" i="68"/>
  <c r="K234" i="68"/>
  <c r="J234" i="68"/>
  <c r="I234" i="68"/>
  <c r="D234" i="68"/>
  <c r="H232" i="68"/>
  <c r="N232" i="68"/>
  <c r="G227" i="68"/>
  <c r="F227" i="68"/>
  <c r="E227" i="68"/>
  <c r="D227" i="68"/>
  <c r="G226" i="68"/>
  <c r="G208" i="68" s="1"/>
  <c r="F226" i="68"/>
  <c r="F228" i="68" s="1"/>
  <c r="E226" i="68"/>
  <c r="D226" i="68"/>
  <c r="F224" i="68"/>
  <c r="C224" i="68" s="1"/>
  <c r="D221" i="68"/>
  <c r="C221" i="68" s="1"/>
  <c r="F215" i="68"/>
  <c r="E215" i="68"/>
  <c r="O213" i="68"/>
  <c r="N213" i="68"/>
  <c r="M213" i="68"/>
  <c r="L213" i="68"/>
  <c r="K213" i="68"/>
  <c r="J213" i="68"/>
  <c r="I213" i="68"/>
  <c r="H213" i="68"/>
  <c r="K208" i="68"/>
  <c r="H208" i="68" s="1"/>
  <c r="E206" i="68"/>
  <c r="H205" i="68"/>
  <c r="N205" i="68"/>
  <c r="E205" i="68"/>
  <c r="C203" i="68"/>
  <c r="H202" i="68"/>
  <c r="C202" i="68"/>
  <c r="M202" i="68" s="1"/>
  <c r="C200" i="68"/>
  <c r="H199" i="68"/>
  <c r="F194" i="68"/>
  <c r="H196" i="68"/>
  <c r="N196" i="68"/>
  <c r="G194" i="68"/>
  <c r="D194" i="68"/>
  <c r="L193" i="68"/>
  <c r="K193" i="68"/>
  <c r="J193" i="68"/>
  <c r="I193" i="68"/>
  <c r="G193" i="68"/>
  <c r="D193" i="68"/>
  <c r="G179" i="68"/>
  <c r="G178" i="68"/>
  <c r="C190" i="68"/>
  <c r="C188" i="68"/>
  <c r="N187" i="68"/>
  <c r="M187" i="68"/>
  <c r="C185" i="68"/>
  <c r="H184" i="68"/>
  <c r="C182" i="68"/>
  <c r="N181" i="68"/>
  <c r="H181" i="68"/>
  <c r="C181" i="68"/>
  <c r="E179" i="68"/>
  <c r="D179" i="68"/>
  <c r="L178" i="68"/>
  <c r="K178" i="68"/>
  <c r="J178" i="68"/>
  <c r="I178" i="68"/>
  <c r="E178" i="68"/>
  <c r="D178" i="68"/>
  <c r="O174" i="68"/>
  <c r="N174" i="68"/>
  <c r="M174" i="68"/>
  <c r="L174" i="68"/>
  <c r="K174" i="68"/>
  <c r="J174" i="68"/>
  <c r="I174" i="68"/>
  <c r="H174" i="68"/>
  <c r="H169" i="68"/>
  <c r="H163" i="68"/>
  <c r="L160" i="68"/>
  <c r="K160" i="68"/>
  <c r="J160" i="68"/>
  <c r="I160" i="68"/>
  <c r="G159" i="68"/>
  <c r="F159" i="68"/>
  <c r="E159" i="68"/>
  <c r="D159" i="68"/>
  <c r="C158" i="68"/>
  <c r="C157" i="68"/>
  <c r="H154" i="68"/>
  <c r="G153" i="68"/>
  <c r="D153" i="68"/>
  <c r="H151" i="68"/>
  <c r="H148" i="68"/>
  <c r="H145" i="68"/>
  <c r="G144" i="68"/>
  <c r="F144" i="68"/>
  <c r="D144" i="68"/>
  <c r="H142" i="68"/>
  <c r="L139" i="68"/>
  <c r="K139" i="68"/>
  <c r="J139" i="68"/>
  <c r="I139" i="68"/>
  <c r="C136" i="68"/>
  <c r="G135" i="68"/>
  <c r="F135" i="68"/>
  <c r="E135" i="68"/>
  <c r="D135" i="68"/>
  <c r="G134" i="68"/>
  <c r="E134" i="68"/>
  <c r="D134" i="68"/>
  <c r="G133" i="68"/>
  <c r="E133" i="68"/>
  <c r="E115" i="68" s="1"/>
  <c r="D133" i="68"/>
  <c r="C131" i="68"/>
  <c r="N130" i="68"/>
  <c r="H130" i="68"/>
  <c r="C130" i="68"/>
  <c r="C128" i="68"/>
  <c r="H127" i="68"/>
  <c r="C125" i="68"/>
  <c r="H124" i="68"/>
  <c r="C124" i="68"/>
  <c r="C122" i="68"/>
  <c r="H121" i="68"/>
  <c r="G119" i="68"/>
  <c r="E120" i="68"/>
  <c r="D119" i="68"/>
  <c r="H118" i="68"/>
  <c r="G118" i="68"/>
  <c r="D118" i="68"/>
  <c r="D116" i="68"/>
  <c r="O115" i="68"/>
  <c r="L115" i="68"/>
  <c r="K115" i="68"/>
  <c r="J115" i="68"/>
  <c r="I115" i="68"/>
  <c r="C107" i="68"/>
  <c r="G101" i="68"/>
  <c r="E101" i="68"/>
  <c r="D101" i="68"/>
  <c r="H100" i="68"/>
  <c r="G100" i="68"/>
  <c r="D100" i="68"/>
  <c r="C98" i="68"/>
  <c r="F92" i="68"/>
  <c r="G86" i="68"/>
  <c r="D86" i="68"/>
  <c r="H85" i="68"/>
  <c r="G85" i="68"/>
  <c r="D85" i="68"/>
  <c r="E78" i="68"/>
  <c r="E77" i="68"/>
  <c r="L76" i="68"/>
  <c r="K76" i="68"/>
  <c r="E76" i="68"/>
  <c r="G61" i="68"/>
  <c r="L60" i="68"/>
  <c r="K60" i="68"/>
  <c r="L57" i="68"/>
  <c r="K57" i="68"/>
  <c r="J57" i="68"/>
  <c r="L54" i="68"/>
  <c r="K54" i="68"/>
  <c r="J54" i="68"/>
  <c r="L51" i="68"/>
  <c r="K51" i="68"/>
  <c r="J51" i="68"/>
  <c r="L48" i="68"/>
  <c r="K48" i="68"/>
  <c r="J48" i="68"/>
  <c r="I45" i="68"/>
  <c r="F40" i="68"/>
  <c r="K39" i="68"/>
  <c r="N39" i="68" s="1"/>
  <c r="J39" i="68"/>
  <c r="E39" i="68"/>
  <c r="C39" i="68"/>
  <c r="K33" i="68"/>
  <c r="J33" i="68"/>
  <c r="I33" i="68"/>
  <c r="I24" i="68" s="1"/>
  <c r="K30" i="68"/>
  <c r="J30" i="68"/>
  <c r="G29" i="68"/>
  <c r="G28" i="68"/>
  <c r="K27" i="68"/>
  <c r="J27" i="68"/>
  <c r="G27" i="68"/>
  <c r="O24" i="68"/>
  <c r="L24" i="68"/>
  <c r="J15" i="68"/>
  <c r="K24" i="68" l="1"/>
  <c r="O286" i="68"/>
  <c r="O288" i="68" s="1"/>
  <c r="H229" i="68"/>
  <c r="D28" i="69"/>
  <c r="I28" i="69" s="1"/>
  <c r="F17" i="69"/>
  <c r="H27" i="68"/>
  <c r="H17" i="69"/>
  <c r="D13" i="69"/>
  <c r="I13" i="69" s="1"/>
  <c r="C280" i="68"/>
  <c r="D12" i="69"/>
  <c r="I12" i="69" s="1"/>
  <c r="D71" i="69"/>
  <c r="I71" i="69" s="1"/>
  <c r="H57" i="68"/>
  <c r="G115" i="68"/>
  <c r="H115" i="68"/>
  <c r="G10" i="69"/>
  <c r="J10" i="69" s="1"/>
  <c r="D66" i="69"/>
  <c r="I66" i="69" s="1"/>
  <c r="H193" i="68"/>
  <c r="H60" i="68"/>
  <c r="M124" i="68"/>
  <c r="H160" i="68"/>
  <c r="M235" i="68"/>
  <c r="M237" i="68" s="1"/>
  <c r="D15" i="69"/>
  <c r="I15" i="69" s="1"/>
  <c r="G17" i="69"/>
  <c r="J17" i="69" s="1"/>
  <c r="D61" i="69"/>
  <c r="I61" i="69" s="1"/>
  <c r="I133" i="76"/>
  <c r="H130" i="76"/>
  <c r="I130" i="76" s="1"/>
  <c r="K45" i="68"/>
  <c r="K286" i="68" s="1"/>
  <c r="K288" i="68" s="1"/>
  <c r="C227" i="68"/>
  <c r="C134" i="68"/>
  <c r="C265" i="68"/>
  <c r="F236" i="68"/>
  <c r="F237" i="68" s="1"/>
  <c r="H96" i="71"/>
  <c r="H139" i="68"/>
  <c r="H178" i="68"/>
  <c r="G116" i="68"/>
  <c r="F193" i="68"/>
  <c r="N193" i="68" s="1"/>
  <c r="C226" i="68"/>
  <c r="G228" i="68"/>
  <c r="G209" i="68" s="1"/>
  <c r="H234" i="68"/>
  <c r="E238" i="68"/>
  <c r="E239" i="68"/>
  <c r="C239" i="68" s="1"/>
  <c r="E10" i="69"/>
  <c r="D11" i="69"/>
  <c r="I11" i="69" s="1"/>
  <c r="D18" i="69"/>
  <c r="I18" i="69" s="1"/>
  <c r="D19" i="69"/>
  <c r="I19" i="69" s="1"/>
  <c r="D20" i="69"/>
  <c r="I20" i="69" s="1"/>
  <c r="D41" i="69"/>
  <c r="I41" i="69" s="1"/>
  <c r="D48" i="69"/>
  <c r="I48" i="69" s="1"/>
  <c r="D55" i="69"/>
  <c r="I55" i="69" s="1"/>
  <c r="I92" i="71"/>
  <c r="I286" i="68"/>
  <c r="I288" i="68" s="1"/>
  <c r="H30" i="68"/>
  <c r="H39" i="68"/>
  <c r="M39" i="68" s="1"/>
  <c r="F115" i="68"/>
  <c r="M130" i="68"/>
  <c r="C133" i="68"/>
  <c r="C135" i="68" s="1"/>
  <c r="M181" i="68"/>
  <c r="C215" i="68"/>
  <c r="H241" i="68"/>
  <c r="M241" i="68" s="1"/>
  <c r="F10" i="69"/>
  <c r="H90" i="71"/>
  <c r="I90" i="71" s="1"/>
  <c r="N234" i="68"/>
  <c r="N229" i="68"/>
  <c r="J270" i="68"/>
  <c r="F92" i="71"/>
  <c r="E96" i="71"/>
  <c r="E90" i="71"/>
  <c r="F90" i="71" s="1"/>
  <c r="F26" i="71"/>
  <c r="E97" i="71"/>
  <c r="F97" i="71" s="1"/>
  <c r="E23" i="71"/>
  <c r="F23" i="71" s="1"/>
  <c r="H48" i="68"/>
  <c r="L45" i="68"/>
  <c r="L286" i="68" s="1"/>
  <c r="L288" i="68" s="1"/>
  <c r="H51" i="68"/>
  <c r="C244" i="68"/>
  <c r="E228" i="68"/>
  <c r="E209" i="68" s="1"/>
  <c r="H33" i="68"/>
  <c r="H54" i="68"/>
  <c r="H76" i="68"/>
  <c r="F198" i="68"/>
  <c r="F234" i="68"/>
  <c r="F267" i="68"/>
  <c r="C281" i="68"/>
  <c r="E246" i="68"/>
  <c r="C269" i="68"/>
  <c r="C92" i="68"/>
  <c r="N124" i="68"/>
  <c r="E116" i="68"/>
  <c r="E117" i="68" s="1"/>
  <c r="F138" i="68"/>
  <c r="C189" i="68"/>
  <c r="N202" i="68"/>
  <c r="F204" i="68"/>
  <c r="F207" i="68"/>
  <c r="F264" i="68"/>
  <c r="C119" i="68"/>
  <c r="F120" i="68"/>
  <c r="C137" i="68"/>
  <c r="C138" i="68" s="1"/>
  <c r="F189" i="68"/>
  <c r="C205" i="68"/>
  <c r="M205" i="68" s="1"/>
  <c r="C206" i="68"/>
  <c r="C232" i="68"/>
  <c r="M232" i="68" s="1"/>
  <c r="C233" i="68"/>
  <c r="C245" i="68"/>
  <c r="E270" i="68"/>
  <c r="J11" i="69"/>
  <c r="D22" i="69"/>
  <c r="I22" i="69" s="1"/>
  <c r="D82" i="69"/>
  <c r="I82" i="69" s="1"/>
  <c r="C118" i="68"/>
  <c r="M118" i="68" s="1"/>
  <c r="D115" i="68"/>
  <c r="N121" i="68"/>
  <c r="C121" i="68"/>
  <c r="M121" i="68" s="1"/>
  <c r="F123" i="68"/>
  <c r="C126" i="68"/>
  <c r="N127" i="68"/>
  <c r="C127" i="68"/>
  <c r="M127" i="68" s="1"/>
  <c r="F129" i="68"/>
  <c r="G180" i="68"/>
  <c r="G192" i="68"/>
  <c r="D246" i="68"/>
  <c r="H15" i="68"/>
  <c r="J24" i="68"/>
  <c r="H24" i="68" s="1"/>
  <c r="J45" i="68"/>
  <c r="F116" i="68"/>
  <c r="N118" i="68"/>
  <c r="F126" i="68"/>
  <c r="N184" i="68"/>
  <c r="C184" i="68"/>
  <c r="M184" i="68" s="1"/>
  <c r="F178" i="68"/>
  <c r="F192" i="68"/>
  <c r="C191" i="68"/>
  <c r="C192" i="68" s="1"/>
  <c r="F179" i="68"/>
  <c r="C196" i="68"/>
  <c r="M196" i="68" s="1"/>
  <c r="E193" i="68"/>
  <c r="E198" i="68"/>
  <c r="C197" i="68"/>
  <c r="E194" i="68"/>
  <c r="C194" i="68" s="1"/>
  <c r="N199" i="68"/>
  <c r="C199" i="68"/>
  <c r="M199" i="68" s="1"/>
  <c r="F201" i="68"/>
  <c r="C204" i="68"/>
  <c r="D228" i="68"/>
  <c r="D209" i="68" s="1"/>
  <c r="E234" i="68"/>
  <c r="D238" i="68"/>
  <c r="F238" i="68"/>
  <c r="N238" i="68" s="1"/>
  <c r="C243" i="68"/>
  <c r="F243" i="68"/>
  <c r="F246" i="68"/>
  <c r="E264" i="68"/>
  <c r="C266" i="68"/>
  <c r="C267" i="68" s="1"/>
  <c r="C268" i="68"/>
  <c r="M270" i="68" s="1"/>
  <c r="N270" i="68"/>
  <c r="F270" i="68"/>
  <c r="E237" i="68"/>
  <c r="C228" i="68" l="1"/>
  <c r="D17" i="69"/>
  <c r="I17" i="69" s="1"/>
  <c r="D10" i="69"/>
  <c r="I10" i="69" s="1"/>
  <c r="C264" i="68"/>
  <c r="E240" i="68"/>
  <c r="F195" i="68"/>
  <c r="C193" i="68"/>
  <c r="M193" i="68" s="1"/>
  <c r="C115" i="68"/>
  <c r="F117" i="68"/>
  <c r="H45" i="68"/>
  <c r="H286" i="68" s="1"/>
  <c r="H288" i="68" s="1"/>
  <c r="E261" i="68"/>
  <c r="I96" i="71"/>
  <c r="H94" i="71"/>
  <c r="I94" i="71" s="1"/>
  <c r="F230" i="68"/>
  <c r="F231" i="68" s="1"/>
  <c r="C236" i="68"/>
  <c r="C237" i="68" s="1"/>
  <c r="M234" i="68"/>
  <c r="M229" i="68"/>
  <c r="F96" i="71"/>
  <c r="E94" i="71"/>
  <c r="F94" i="71" s="1"/>
  <c r="C246" i="68"/>
  <c r="C238" i="68"/>
  <c r="M238" i="68" s="1"/>
  <c r="C198" i="68"/>
  <c r="C201" i="68"/>
  <c r="C270" i="68"/>
  <c r="M115" i="68"/>
  <c r="F261" i="68"/>
  <c r="C234" i="68"/>
  <c r="C207" i="68"/>
  <c r="N178" i="68"/>
  <c r="C178" i="68"/>
  <c r="M178" i="68" s="1"/>
  <c r="J286" i="68"/>
  <c r="J288" i="68" s="1"/>
  <c r="C120" i="68"/>
  <c r="G231" i="68"/>
  <c r="E231" i="68"/>
  <c r="E195" i="68"/>
  <c r="F180" i="68"/>
  <c r="C179" i="68"/>
  <c r="N115" i="68"/>
  <c r="F240" i="68"/>
  <c r="D240" i="68"/>
  <c r="C116" i="68"/>
  <c r="C123" i="68"/>
  <c r="C129" i="68"/>
  <c r="C240" i="68" l="1"/>
  <c r="C261" i="68"/>
  <c r="C195" i="68"/>
  <c r="C180" i="68"/>
  <c r="C117" i="68"/>
  <c r="C230" i="68"/>
  <c r="C231" i="68" s="1"/>
  <c r="I82" i="67" l="1"/>
  <c r="F82" i="67"/>
  <c r="I81" i="67"/>
  <c r="F81" i="67"/>
  <c r="H80" i="67"/>
  <c r="H79" i="67"/>
  <c r="H86" i="67" s="1"/>
  <c r="F74" i="68" s="1"/>
  <c r="E79" i="67"/>
  <c r="E86" i="67" s="1"/>
  <c r="D79" i="67"/>
  <c r="D86" i="67" s="1"/>
  <c r="F73" i="68" s="1"/>
  <c r="C73" i="68" s="1"/>
  <c r="I69" i="67"/>
  <c r="F69" i="67"/>
  <c r="H68" i="67"/>
  <c r="E68" i="67"/>
  <c r="D68" i="67"/>
  <c r="I66" i="67"/>
  <c r="F66" i="67"/>
  <c r="I65" i="67"/>
  <c r="F65" i="67"/>
  <c r="E64" i="67"/>
  <c r="D64" i="67"/>
  <c r="H63" i="67"/>
  <c r="E63" i="67"/>
  <c r="D63" i="67"/>
  <c r="H62" i="67"/>
  <c r="E62" i="67"/>
  <c r="F62" i="67" s="1"/>
  <c r="D62" i="67"/>
  <c r="D61" i="67"/>
  <c r="I60" i="67"/>
  <c r="F60" i="67"/>
  <c r="I59" i="67"/>
  <c r="F59" i="67"/>
  <c r="I58" i="67"/>
  <c r="F58" i="67"/>
  <c r="H57" i="67"/>
  <c r="E57" i="67"/>
  <c r="D57" i="67"/>
  <c r="I56" i="67"/>
  <c r="F56" i="67"/>
  <c r="I55" i="67"/>
  <c r="F55" i="67"/>
  <c r="E54" i="67"/>
  <c r="D54" i="67"/>
  <c r="I54" i="67" s="1"/>
  <c r="H53" i="67"/>
  <c r="E53" i="67"/>
  <c r="D53" i="67"/>
  <c r="H52" i="67"/>
  <c r="E52" i="67"/>
  <c r="D52" i="67"/>
  <c r="H49" i="67"/>
  <c r="H72" i="67" s="1"/>
  <c r="E70" i="68" s="1"/>
  <c r="E49" i="67"/>
  <c r="E72" i="67" s="1"/>
  <c r="I43" i="67"/>
  <c r="F43" i="67"/>
  <c r="I42" i="67"/>
  <c r="F42" i="67"/>
  <c r="I41" i="67"/>
  <c r="F41" i="67"/>
  <c r="H40" i="67"/>
  <c r="H39" i="67" s="1"/>
  <c r="E40" i="67"/>
  <c r="E39" i="67" s="1"/>
  <c r="D40" i="67"/>
  <c r="I38" i="67"/>
  <c r="F38" i="67"/>
  <c r="H37" i="67"/>
  <c r="E37" i="67"/>
  <c r="D37" i="67"/>
  <c r="E34" i="67"/>
  <c r="D34" i="67"/>
  <c r="I33" i="67"/>
  <c r="F33" i="67"/>
  <c r="I32" i="67"/>
  <c r="F32" i="67"/>
  <c r="I31" i="67"/>
  <c r="F31" i="67"/>
  <c r="I30" i="67"/>
  <c r="F30" i="67"/>
  <c r="I29" i="67"/>
  <c r="F29" i="67"/>
  <c r="H28" i="67"/>
  <c r="E28" i="67"/>
  <c r="D28" i="67"/>
  <c r="D27" i="67" s="1"/>
  <c r="D25" i="67" s="1"/>
  <c r="H26" i="67"/>
  <c r="H45" i="67" s="1"/>
  <c r="E67" i="68" s="1"/>
  <c r="E26" i="67"/>
  <c r="E45" i="67" s="1"/>
  <c r="D26" i="67"/>
  <c r="D45" i="67" s="1"/>
  <c r="E66" i="68" s="1"/>
  <c r="H18" i="67"/>
  <c r="E18" i="67"/>
  <c r="D18" i="67"/>
  <c r="H17" i="67"/>
  <c r="E16" i="67"/>
  <c r="H16" i="67" s="1"/>
  <c r="D16" i="67"/>
  <c r="D15" i="67" s="1"/>
  <c r="I14" i="67"/>
  <c r="F14" i="67"/>
  <c r="H13" i="67"/>
  <c r="E13" i="67"/>
  <c r="D13" i="67"/>
  <c r="H11" i="67"/>
  <c r="E11" i="67"/>
  <c r="D11" i="67"/>
  <c r="I10" i="67"/>
  <c r="F10" i="67"/>
  <c r="I9" i="67"/>
  <c r="F9" i="67"/>
  <c r="H8" i="67"/>
  <c r="E8" i="67"/>
  <c r="D8" i="67"/>
  <c r="D50" i="67" l="1"/>
  <c r="D73" i="67" s="1"/>
  <c r="F69" i="68" s="1"/>
  <c r="I63" i="67"/>
  <c r="F68" i="67"/>
  <c r="D22" i="67"/>
  <c r="E63" i="68" s="1"/>
  <c r="D49" i="67"/>
  <c r="D72" i="67" s="1"/>
  <c r="E69" i="68" s="1"/>
  <c r="C69" i="68" s="1"/>
  <c r="I62" i="67"/>
  <c r="I68" i="67"/>
  <c r="I28" i="67"/>
  <c r="D51" i="67"/>
  <c r="H25" i="67"/>
  <c r="I25" i="67" s="1"/>
  <c r="I8" i="67"/>
  <c r="E51" i="67"/>
  <c r="F51" i="67" s="1"/>
  <c r="I53" i="67"/>
  <c r="F57" i="67"/>
  <c r="F8" i="67"/>
  <c r="E23" i="67"/>
  <c r="F28" i="67"/>
  <c r="H27" i="67"/>
  <c r="H46" i="67" s="1"/>
  <c r="F67" i="68" s="1"/>
  <c r="C67" i="68" s="1"/>
  <c r="I52" i="67"/>
  <c r="I57" i="67"/>
  <c r="H22" i="67"/>
  <c r="E64" i="68" s="1"/>
  <c r="E27" i="67"/>
  <c r="E46" i="67" s="1"/>
  <c r="E61" i="67"/>
  <c r="I37" i="67"/>
  <c r="I40" i="67"/>
  <c r="H51" i="67"/>
  <c r="F54" i="67"/>
  <c r="H61" i="67"/>
  <c r="I61" i="67" s="1"/>
  <c r="F64" i="67"/>
  <c r="F75" i="68"/>
  <c r="C74" i="68"/>
  <c r="C75" i="68" s="1"/>
  <c r="D23" i="67"/>
  <c r="F23" i="67" s="1"/>
  <c r="H23" i="67"/>
  <c r="F64" i="68" s="1"/>
  <c r="E15" i="67"/>
  <c r="H15" i="67" s="1"/>
  <c r="E68" i="68"/>
  <c r="D39" i="67"/>
  <c r="D46" i="67" s="1"/>
  <c r="F52" i="67"/>
  <c r="F53" i="67"/>
  <c r="F63" i="67"/>
  <c r="F45" i="67"/>
  <c r="D71" i="67"/>
  <c r="D88" i="67"/>
  <c r="I86" i="67"/>
  <c r="I45" i="67"/>
  <c r="F86" i="67"/>
  <c r="E22" i="67"/>
  <c r="F26" i="67"/>
  <c r="I26" i="67"/>
  <c r="H64" i="67"/>
  <c r="I64" i="67" s="1"/>
  <c r="F79" i="67"/>
  <c r="I79" i="67"/>
  <c r="F13" i="67"/>
  <c r="I13" i="67"/>
  <c r="F37" i="67"/>
  <c r="F40" i="67"/>
  <c r="I78" i="66"/>
  <c r="F78" i="66"/>
  <c r="H77" i="66"/>
  <c r="H74" i="66" s="1"/>
  <c r="H81" i="66" s="1"/>
  <c r="F176" i="68" s="1"/>
  <c r="E77" i="66"/>
  <c r="D77" i="66"/>
  <c r="I76" i="66"/>
  <c r="F76" i="66"/>
  <c r="I75" i="66"/>
  <c r="F75" i="66"/>
  <c r="H73" i="66"/>
  <c r="H80" i="66" s="1"/>
  <c r="E176" i="68" s="1"/>
  <c r="E73" i="66"/>
  <c r="E80" i="66" s="1"/>
  <c r="D73" i="66"/>
  <c r="D80" i="66" s="1"/>
  <c r="E175" i="68" s="1"/>
  <c r="I65" i="66"/>
  <c r="F65" i="66"/>
  <c r="H64" i="66"/>
  <c r="E64" i="66"/>
  <c r="D64" i="66"/>
  <c r="D70" i="66" s="1"/>
  <c r="H61" i="66"/>
  <c r="H69" i="66" s="1"/>
  <c r="E61" i="66"/>
  <c r="E69" i="66" s="1"/>
  <c r="D61" i="66"/>
  <c r="D69" i="66" s="1"/>
  <c r="E172" i="68" s="1"/>
  <c r="I57" i="66"/>
  <c r="F57" i="66"/>
  <c r="I56" i="66"/>
  <c r="F56" i="66"/>
  <c r="H55" i="66"/>
  <c r="H59" i="66" s="1"/>
  <c r="F170" i="68" s="1"/>
  <c r="E55" i="66"/>
  <c r="E59" i="66" s="1"/>
  <c r="D55" i="66"/>
  <c r="D59" i="66" s="1"/>
  <c r="F169" i="68" s="1"/>
  <c r="I49" i="66"/>
  <c r="F49" i="66"/>
  <c r="I48" i="66"/>
  <c r="F48" i="66"/>
  <c r="I47" i="66"/>
  <c r="F47" i="66"/>
  <c r="H46" i="66"/>
  <c r="E46" i="66"/>
  <c r="D46" i="66"/>
  <c r="H45" i="66"/>
  <c r="E45" i="66"/>
  <c r="D45" i="66"/>
  <c r="H44" i="66"/>
  <c r="E44" i="66"/>
  <c r="D44" i="66"/>
  <c r="H43" i="66"/>
  <c r="H51" i="66" s="1"/>
  <c r="D167" i="68" s="1"/>
  <c r="E43" i="66"/>
  <c r="E51" i="66" s="1"/>
  <c r="D43" i="66"/>
  <c r="D51" i="66" s="1"/>
  <c r="D166" i="68" s="1"/>
  <c r="H39" i="66"/>
  <c r="E39" i="66"/>
  <c r="D39" i="66"/>
  <c r="H36" i="66"/>
  <c r="E36" i="66"/>
  <c r="D36" i="66"/>
  <c r="E35" i="66"/>
  <c r="E32" i="66" s="1"/>
  <c r="D35" i="66"/>
  <c r="D32" i="66" s="1"/>
  <c r="E34" i="66"/>
  <c r="E31" i="66" s="1"/>
  <c r="D34" i="66"/>
  <c r="H33" i="66"/>
  <c r="H30" i="66"/>
  <c r="H21" i="66"/>
  <c r="E21" i="66"/>
  <c r="D21" i="66"/>
  <c r="H20" i="66"/>
  <c r="E20" i="66"/>
  <c r="D20" i="66"/>
  <c r="H19" i="66"/>
  <c r="H27" i="66" s="1"/>
  <c r="E164" i="68" s="1"/>
  <c r="E19" i="66"/>
  <c r="E27" i="66" s="1"/>
  <c r="D19" i="66"/>
  <c r="D27" i="66" s="1"/>
  <c r="E163" i="68" s="1"/>
  <c r="H18" i="66"/>
  <c r="E18" i="66"/>
  <c r="D18" i="66"/>
  <c r="D26" i="66" s="1"/>
  <c r="D163" i="68" s="1"/>
  <c r="H11" i="66"/>
  <c r="H10" i="66" s="1"/>
  <c r="H9" i="66" s="1"/>
  <c r="E11" i="66"/>
  <c r="E10" i="66" s="1"/>
  <c r="D11" i="66"/>
  <c r="D10" i="66" s="1"/>
  <c r="D48" i="67" l="1"/>
  <c r="E60" i="68"/>
  <c r="H44" i="67"/>
  <c r="E33" i="66"/>
  <c r="F46" i="67"/>
  <c r="I51" i="67"/>
  <c r="E44" i="67"/>
  <c r="F44" i="67" s="1"/>
  <c r="D33" i="66"/>
  <c r="F46" i="66"/>
  <c r="H88" i="67"/>
  <c r="I88" i="67" s="1"/>
  <c r="D31" i="66"/>
  <c r="D30" i="66" s="1"/>
  <c r="D53" i="66"/>
  <c r="F166" i="68" s="1"/>
  <c r="I45" i="66"/>
  <c r="I27" i="67"/>
  <c r="I22" i="67"/>
  <c r="H17" i="66"/>
  <c r="F45" i="66"/>
  <c r="H50" i="67"/>
  <c r="H48" i="67" s="1"/>
  <c r="I48" i="67" s="1"/>
  <c r="I77" i="66"/>
  <c r="I23" i="67"/>
  <c r="D86" i="66"/>
  <c r="G172" i="68"/>
  <c r="G160" i="68" s="1"/>
  <c r="F66" i="68"/>
  <c r="C66" i="68" s="1"/>
  <c r="C68" i="68" s="1"/>
  <c r="I46" i="67"/>
  <c r="D44" i="67"/>
  <c r="D168" i="68"/>
  <c r="H53" i="66"/>
  <c r="I55" i="66"/>
  <c r="F80" i="66"/>
  <c r="F77" i="66"/>
  <c r="F27" i="67"/>
  <c r="I39" i="67"/>
  <c r="D21" i="67"/>
  <c r="F39" i="67"/>
  <c r="C170" i="68"/>
  <c r="F171" i="68"/>
  <c r="E53" i="66"/>
  <c r="F53" i="66" s="1"/>
  <c r="F51" i="66"/>
  <c r="N169" i="68"/>
  <c r="C169" i="68"/>
  <c r="M169" i="68" s="1"/>
  <c r="F64" i="66"/>
  <c r="C176" i="68"/>
  <c r="E177" i="68"/>
  <c r="H21" i="67"/>
  <c r="F61" i="67"/>
  <c r="E50" i="67"/>
  <c r="E65" i="68"/>
  <c r="E61" i="68"/>
  <c r="C64" i="68"/>
  <c r="D89" i="67"/>
  <c r="D87" i="67" s="1"/>
  <c r="F63" i="68"/>
  <c r="F65" i="68" s="1"/>
  <c r="D160" i="68"/>
  <c r="H72" i="66"/>
  <c r="E25" i="67"/>
  <c r="F25" i="67" s="1"/>
  <c r="F22" i="67"/>
  <c r="E21" i="67"/>
  <c r="E88" i="67"/>
  <c r="D83" i="66"/>
  <c r="D68" i="66"/>
  <c r="H26" i="66"/>
  <c r="D164" i="68" s="1"/>
  <c r="F43" i="66"/>
  <c r="I44" i="66"/>
  <c r="E17" i="66"/>
  <c r="E26" i="66"/>
  <c r="E83" i="66" s="1"/>
  <c r="H42" i="66"/>
  <c r="I43" i="66"/>
  <c r="D42" i="66"/>
  <c r="I46" i="66"/>
  <c r="H52" i="66"/>
  <c r="E167" i="68" s="1"/>
  <c r="E70" i="66"/>
  <c r="E86" i="66" s="1"/>
  <c r="F86" i="66" s="1"/>
  <c r="F73" i="66"/>
  <c r="E74" i="66"/>
  <c r="E81" i="66" s="1"/>
  <c r="E79" i="66" s="1"/>
  <c r="D9" i="66"/>
  <c r="I9" i="66" s="1"/>
  <c r="D28" i="66"/>
  <c r="F163" i="68" s="1"/>
  <c r="C163" i="68" s="1"/>
  <c r="M163" i="68" s="1"/>
  <c r="E28" i="66"/>
  <c r="F10" i="66"/>
  <c r="I51" i="66"/>
  <c r="I80" i="66"/>
  <c r="H79" i="66"/>
  <c r="E9" i="66"/>
  <c r="I10" i="66"/>
  <c r="I11" i="66"/>
  <c r="E25" i="66"/>
  <c r="H28" i="66"/>
  <c r="F164" i="68" s="1"/>
  <c r="E52" i="66"/>
  <c r="E84" i="66" s="1"/>
  <c r="E30" i="66"/>
  <c r="E42" i="66"/>
  <c r="F42" i="66" s="1"/>
  <c r="F44" i="66"/>
  <c r="I59" i="66"/>
  <c r="F59" i="66"/>
  <c r="F11" i="66"/>
  <c r="D17" i="66"/>
  <c r="H70" i="66"/>
  <c r="G173" i="68" s="1"/>
  <c r="I64" i="66"/>
  <c r="F55" i="66"/>
  <c r="I73" i="66"/>
  <c r="H83" i="66"/>
  <c r="D74" i="66"/>
  <c r="I74" i="66" s="1"/>
  <c r="F18" i="44"/>
  <c r="F17" i="44"/>
  <c r="I44" i="67" l="1"/>
  <c r="D52" i="66"/>
  <c r="E166" i="68" s="1"/>
  <c r="E160" i="68" s="1"/>
  <c r="F21" i="67"/>
  <c r="I21" i="67"/>
  <c r="F70" i="66"/>
  <c r="H50" i="66"/>
  <c r="D25" i="66"/>
  <c r="I50" i="67"/>
  <c r="H73" i="67"/>
  <c r="C172" i="68"/>
  <c r="H25" i="66"/>
  <c r="E72" i="66"/>
  <c r="F68" i="68"/>
  <c r="F165" i="68"/>
  <c r="E161" i="68"/>
  <c r="E162" i="68" s="1"/>
  <c r="F50" i="67"/>
  <c r="E48" i="67"/>
  <c r="F48" i="67" s="1"/>
  <c r="E73" i="67"/>
  <c r="I53" i="66"/>
  <c r="F167" i="68"/>
  <c r="F168" i="68" s="1"/>
  <c r="F60" i="68"/>
  <c r="C63" i="68"/>
  <c r="C65" i="68" s="1"/>
  <c r="G161" i="68"/>
  <c r="C173" i="68"/>
  <c r="G174" i="68"/>
  <c r="E85" i="66"/>
  <c r="E82" i="66" s="1"/>
  <c r="D161" i="68"/>
  <c r="D162" i="68" s="1"/>
  <c r="C164" i="68"/>
  <c r="C165" i="68" s="1"/>
  <c r="C171" i="68"/>
  <c r="C166" i="68"/>
  <c r="N163" i="68"/>
  <c r="E68" i="66"/>
  <c r="F68" i="66" s="1"/>
  <c r="E62" i="68"/>
  <c r="F88" i="67"/>
  <c r="F74" i="66"/>
  <c r="I42" i="66"/>
  <c r="H84" i="66"/>
  <c r="I52" i="66"/>
  <c r="H85" i="66"/>
  <c r="I83" i="66"/>
  <c r="I70" i="66"/>
  <c r="H86" i="66"/>
  <c r="I86" i="66" s="1"/>
  <c r="F83" i="66"/>
  <c r="H68" i="66"/>
  <c r="I68" i="66" s="1"/>
  <c r="E50" i="66"/>
  <c r="F52" i="66"/>
  <c r="D81" i="66"/>
  <c r="F175" i="68" s="1"/>
  <c r="D72" i="66"/>
  <c r="I72" i="66" s="1"/>
  <c r="F9" i="66"/>
  <c r="H87" i="65"/>
  <c r="E87" i="65"/>
  <c r="D87" i="65"/>
  <c r="H83" i="65"/>
  <c r="E83" i="65"/>
  <c r="D83" i="65"/>
  <c r="H82" i="65"/>
  <c r="E82" i="65"/>
  <c r="D82" i="65"/>
  <c r="H81" i="65"/>
  <c r="E81" i="65"/>
  <c r="D81" i="65"/>
  <c r="H80" i="65"/>
  <c r="E80" i="65"/>
  <c r="D80" i="65"/>
  <c r="I76" i="65"/>
  <c r="F76" i="65"/>
  <c r="H75" i="65"/>
  <c r="H77" i="65" s="1"/>
  <c r="E75" i="65"/>
  <c r="E77" i="65" s="1"/>
  <c r="D75" i="65"/>
  <c r="D77" i="65" s="1"/>
  <c r="F223" i="68" s="1"/>
  <c r="H71" i="65"/>
  <c r="E71" i="65"/>
  <c r="D71" i="65"/>
  <c r="I70" i="65"/>
  <c r="F70" i="65"/>
  <c r="H69" i="65"/>
  <c r="E69" i="65"/>
  <c r="D69" i="65"/>
  <c r="H65" i="65"/>
  <c r="E65" i="65"/>
  <c r="D65" i="65"/>
  <c r="H64" i="65"/>
  <c r="I64" i="65" s="1"/>
  <c r="F64" i="65"/>
  <c r="H62" i="65"/>
  <c r="I62" i="65" s="1"/>
  <c r="F62" i="65"/>
  <c r="E61" i="65"/>
  <c r="H61" i="65" s="1"/>
  <c r="D61" i="65"/>
  <c r="H58" i="65"/>
  <c r="E58" i="65"/>
  <c r="D58" i="65"/>
  <c r="H53" i="65"/>
  <c r="E53" i="65"/>
  <c r="D53" i="65"/>
  <c r="H52" i="65"/>
  <c r="I52" i="65" s="1"/>
  <c r="F52" i="65"/>
  <c r="I51" i="65"/>
  <c r="F51" i="65"/>
  <c r="I50" i="65"/>
  <c r="F50" i="65"/>
  <c r="I49" i="65"/>
  <c r="F49" i="65"/>
  <c r="I48" i="65"/>
  <c r="F48" i="65"/>
  <c r="I47" i="65"/>
  <c r="F47" i="65"/>
  <c r="H46" i="65"/>
  <c r="E46" i="65"/>
  <c r="E41" i="65" s="1"/>
  <c r="D46" i="65"/>
  <c r="D41" i="65" s="1"/>
  <c r="I45" i="65"/>
  <c r="F45" i="65"/>
  <c r="I44" i="65"/>
  <c r="F44" i="65"/>
  <c r="I43" i="65"/>
  <c r="F43" i="65"/>
  <c r="H42" i="65"/>
  <c r="I42" i="65" s="1"/>
  <c r="F42" i="65"/>
  <c r="H33" i="65"/>
  <c r="E33" i="65"/>
  <c r="D33" i="65"/>
  <c r="H32" i="65"/>
  <c r="H38" i="65" s="1"/>
  <c r="E32" i="65"/>
  <c r="E38" i="65" s="1"/>
  <c r="D32" i="65"/>
  <c r="D38" i="65" s="1"/>
  <c r="F214" i="68" s="1"/>
  <c r="H31" i="65"/>
  <c r="E31" i="65"/>
  <c r="E37" i="65" s="1"/>
  <c r="D31" i="65"/>
  <c r="I26" i="65"/>
  <c r="F26" i="65"/>
  <c r="I24" i="65"/>
  <c r="F24" i="65"/>
  <c r="I23" i="65"/>
  <c r="F23" i="65"/>
  <c r="H22" i="65"/>
  <c r="E22" i="65"/>
  <c r="H17" i="65"/>
  <c r="E17" i="65"/>
  <c r="D17" i="65"/>
  <c r="I16" i="65"/>
  <c r="F16" i="65"/>
  <c r="I14" i="65"/>
  <c r="F14" i="65"/>
  <c r="I13" i="65"/>
  <c r="F13" i="65"/>
  <c r="I11" i="65"/>
  <c r="F11" i="65"/>
  <c r="I10" i="65"/>
  <c r="F10" i="65"/>
  <c r="I9" i="65"/>
  <c r="F9" i="65"/>
  <c r="H8" i="65"/>
  <c r="E8" i="65"/>
  <c r="E36" i="64"/>
  <c r="H36" i="64" s="1"/>
  <c r="H35" i="64"/>
  <c r="I35" i="64" s="1"/>
  <c r="F35" i="64"/>
  <c r="H34" i="64"/>
  <c r="I34" i="64" s="1"/>
  <c r="F34" i="64"/>
  <c r="E33" i="64"/>
  <c r="H33" i="64" s="1"/>
  <c r="D33" i="64"/>
  <c r="D30" i="64" s="1"/>
  <c r="D36" i="64" s="1"/>
  <c r="E32" i="64"/>
  <c r="E38" i="64" s="1"/>
  <c r="D32" i="64"/>
  <c r="D38" i="64" s="1"/>
  <c r="F112" i="68" s="1"/>
  <c r="E31" i="64"/>
  <c r="E37" i="64" s="1"/>
  <c r="D31" i="64"/>
  <c r="D37" i="64" s="1"/>
  <c r="I28" i="64"/>
  <c r="I27" i="64"/>
  <c r="H27" i="64"/>
  <c r="H40" i="64" s="1"/>
  <c r="I26" i="64"/>
  <c r="H26" i="64"/>
  <c r="I25" i="64"/>
  <c r="E25" i="64"/>
  <c r="E28" i="64" s="1"/>
  <c r="D25" i="64"/>
  <c r="D28" i="64" s="1"/>
  <c r="F109" i="68" s="1"/>
  <c r="C109" i="68" s="1"/>
  <c r="I23" i="64"/>
  <c r="H21" i="64"/>
  <c r="E21" i="64"/>
  <c r="D21" i="64"/>
  <c r="H19" i="64"/>
  <c r="E19" i="64"/>
  <c r="D19" i="64"/>
  <c r="E14" i="64"/>
  <c r="D14" i="64"/>
  <c r="I13" i="64"/>
  <c r="F13" i="64"/>
  <c r="I11" i="64"/>
  <c r="F11" i="64"/>
  <c r="I10" i="64"/>
  <c r="F10" i="64"/>
  <c r="H9" i="64"/>
  <c r="E9" i="64"/>
  <c r="E8" i="64" s="1"/>
  <c r="D9" i="64"/>
  <c r="D8" i="64" s="1"/>
  <c r="I31" i="63"/>
  <c r="I30" i="63" s="1"/>
  <c r="F31" i="63"/>
  <c r="F30" i="63" s="1"/>
  <c r="E30" i="63"/>
  <c r="E32" i="63" s="1"/>
  <c r="D30" i="63"/>
  <c r="D32" i="63" s="1"/>
  <c r="F97" i="68" s="1"/>
  <c r="C97" i="68" s="1"/>
  <c r="I25" i="63"/>
  <c r="I23" i="63" s="1"/>
  <c r="F25" i="63"/>
  <c r="H24" i="63"/>
  <c r="I24" i="63" s="1"/>
  <c r="I22" i="63" s="1"/>
  <c r="F24" i="63"/>
  <c r="H23" i="63"/>
  <c r="H20" i="63" s="1"/>
  <c r="H28" i="63" s="1"/>
  <c r="F95" i="68" s="1"/>
  <c r="E23" i="63"/>
  <c r="D23" i="63"/>
  <c r="D20" i="63" s="1"/>
  <c r="D28" i="63" s="1"/>
  <c r="F94" i="68" s="1"/>
  <c r="E22" i="63"/>
  <c r="E34" i="63" s="1"/>
  <c r="D22" i="63"/>
  <c r="E19" i="63"/>
  <c r="E27" i="63" s="1"/>
  <c r="I15" i="63"/>
  <c r="F15" i="63"/>
  <c r="H14" i="63"/>
  <c r="H16" i="63" s="1"/>
  <c r="E14" i="63"/>
  <c r="E16" i="63" s="1"/>
  <c r="D14" i="63"/>
  <c r="D16" i="63" s="1"/>
  <c r="F91" i="68" s="1"/>
  <c r="I13" i="63"/>
  <c r="F13" i="63"/>
  <c r="H10" i="63"/>
  <c r="H9" i="63" s="1"/>
  <c r="H12" i="63" s="1"/>
  <c r="F89" i="68" s="1"/>
  <c r="F10" i="63"/>
  <c r="I10" i="63" s="1"/>
  <c r="E9" i="63"/>
  <c r="E12" i="63" s="1"/>
  <c r="D9" i="63"/>
  <c r="D12" i="63" s="1"/>
  <c r="F88" i="68" s="1"/>
  <c r="H148" i="62"/>
  <c r="F148" i="62"/>
  <c r="I148" i="62" s="1"/>
  <c r="E147" i="62"/>
  <c r="H147" i="62" s="1"/>
  <c r="D147" i="62"/>
  <c r="D146" i="62" s="1"/>
  <c r="D149" i="62" s="1"/>
  <c r="F42" i="68" s="1"/>
  <c r="C42" i="68" s="1"/>
  <c r="E146" i="62"/>
  <c r="H146" i="62" s="1"/>
  <c r="H143" i="62"/>
  <c r="F143" i="62"/>
  <c r="I143" i="62" s="1"/>
  <c r="E142" i="62"/>
  <c r="D142" i="62"/>
  <c r="D144" i="62" s="1"/>
  <c r="I139" i="62"/>
  <c r="H139" i="62"/>
  <c r="E138" i="62"/>
  <c r="H138" i="62" s="1"/>
  <c r="D93" i="62"/>
  <c r="D33" i="68" s="1"/>
  <c r="D24" i="68" s="1"/>
  <c r="H79" i="62"/>
  <c r="F79" i="62"/>
  <c r="I79" i="62" s="1"/>
  <c r="I78" i="62"/>
  <c r="H78" i="62"/>
  <c r="H77" i="62"/>
  <c r="F77" i="62"/>
  <c r="I77" i="62" s="1"/>
  <c r="H76" i="62"/>
  <c r="F76" i="62"/>
  <c r="I76" i="62" s="1"/>
  <c r="E75" i="62"/>
  <c r="D75" i="62"/>
  <c r="H74" i="62"/>
  <c r="H73" i="62"/>
  <c r="F73" i="62"/>
  <c r="I73" i="62" s="1"/>
  <c r="H72" i="62"/>
  <c r="I72" i="62" s="1"/>
  <c r="F72" i="62"/>
  <c r="I71" i="62"/>
  <c r="H71" i="62"/>
  <c r="H70" i="62"/>
  <c r="F70" i="62"/>
  <c r="I70" i="62" s="1"/>
  <c r="H69" i="62"/>
  <c r="F69" i="62"/>
  <c r="I69" i="62" s="1"/>
  <c r="E68" i="62"/>
  <c r="D68" i="62"/>
  <c r="D67" i="62" s="1"/>
  <c r="H66" i="62"/>
  <c r="F66" i="62"/>
  <c r="I66" i="62" s="1"/>
  <c r="E65" i="62"/>
  <c r="H65" i="62" s="1"/>
  <c r="D65" i="62"/>
  <c r="I64" i="62"/>
  <c r="H63" i="62"/>
  <c r="F63" i="62"/>
  <c r="I63" i="62" s="1"/>
  <c r="H62" i="62"/>
  <c r="I62" i="62" s="1"/>
  <c r="F62" i="62"/>
  <c r="H61" i="62"/>
  <c r="I61" i="62" s="1"/>
  <c r="F61" i="62"/>
  <c r="I60" i="62"/>
  <c r="H60" i="62"/>
  <c r="H59" i="62"/>
  <c r="F59" i="62"/>
  <c r="I59" i="62" s="1"/>
  <c r="H58" i="62"/>
  <c r="F58" i="62"/>
  <c r="I58" i="62" s="1"/>
  <c r="H57" i="62"/>
  <c r="F57" i="62"/>
  <c r="I57" i="62" s="1"/>
  <c r="H56" i="62"/>
  <c r="F56" i="62"/>
  <c r="I56" i="62" s="1"/>
  <c r="H55" i="62"/>
  <c r="F55" i="62"/>
  <c r="I55" i="62" s="1"/>
  <c r="E54" i="62"/>
  <c r="H54" i="62" s="1"/>
  <c r="D54" i="62"/>
  <c r="H50" i="62"/>
  <c r="F50" i="62"/>
  <c r="I50" i="62" s="1"/>
  <c r="H49" i="62"/>
  <c r="F49" i="62"/>
  <c r="I49" i="62" s="1"/>
  <c r="E48" i="62"/>
  <c r="F48" i="62" s="1"/>
  <c r="I48" i="62" s="1"/>
  <c r="F47" i="62"/>
  <c r="I47" i="62" s="1"/>
  <c r="H46" i="62"/>
  <c r="F46" i="62"/>
  <c r="I46" i="62" s="1"/>
  <c r="H45" i="62"/>
  <c r="F45" i="62"/>
  <c r="I45" i="62" s="1"/>
  <c r="E44" i="62"/>
  <c r="D44" i="62"/>
  <c r="H43" i="62"/>
  <c r="F43" i="62"/>
  <c r="I43" i="62" s="1"/>
  <c r="H42" i="62"/>
  <c r="F42" i="62"/>
  <c r="I42" i="62" s="1"/>
  <c r="H41" i="62"/>
  <c r="F41" i="62"/>
  <c r="I41" i="62" s="1"/>
  <c r="E40" i="62"/>
  <c r="D40" i="62"/>
  <c r="D36" i="62" s="1"/>
  <c r="E39" i="62"/>
  <c r="H39" i="62" s="1"/>
  <c r="D39" i="62"/>
  <c r="E38" i="62"/>
  <c r="D38" i="62"/>
  <c r="D34" i="62" s="1"/>
  <c r="D94" i="62" s="1"/>
  <c r="E33" i="68" s="1"/>
  <c r="E37" i="62"/>
  <c r="D37" i="62"/>
  <c r="H29" i="62"/>
  <c r="I27" i="62"/>
  <c r="H27" i="62"/>
  <c r="I26" i="62"/>
  <c r="E26" i="62"/>
  <c r="H26" i="62" s="1"/>
  <c r="D26" i="62"/>
  <c r="H25" i="62"/>
  <c r="F25" i="62"/>
  <c r="I25" i="62" s="1"/>
  <c r="I24" i="62"/>
  <c r="H24" i="62"/>
  <c r="E23" i="62"/>
  <c r="H23" i="62" s="1"/>
  <c r="D23" i="62"/>
  <c r="F16" i="62"/>
  <c r="I16" i="62" s="1"/>
  <c r="F15" i="62"/>
  <c r="I15" i="62" s="1"/>
  <c r="H14" i="62"/>
  <c r="D14" i="62"/>
  <c r="F14" i="62" s="1"/>
  <c r="I14" i="62" s="1"/>
  <c r="H13" i="62"/>
  <c r="H11" i="62" s="1"/>
  <c r="F13" i="62"/>
  <c r="I13" i="62" s="1"/>
  <c r="H12" i="62"/>
  <c r="F12" i="62"/>
  <c r="I12" i="62" s="1"/>
  <c r="E11" i="62"/>
  <c r="F11" i="62" s="1"/>
  <c r="I11" i="62" s="1"/>
  <c r="D10" i="62"/>
  <c r="D20" i="62" s="1"/>
  <c r="F27" i="68" s="1"/>
  <c r="D50" i="66" l="1"/>
  <c r="I50" i="66" s="1"/>
  <c r="F38" i="62"/>
  <c r="I38" i="62" s="1"/>
  <c r="F40" i="62"/>
  <c r="I40" i="62" s="1"/>
  <c r="F44" i="62"/>
  <c r="I44" i="62" s="1"/>
  <c r="D35" i="62"/>
  <c r="D32" i="62" s="1"/>
  <c r="F12" i="63"/>
  <c r="E21" i="63"/>
  <c r="D84" i="66"/>
  <c r="F84" i="66" s="1"/>
  <c r="E168" i="68"/>
  <c r="C174" i="68"/>
  <c r="E28" i="65"/>
  <c r="E67" i="62"/>
  <c r="H22" i="63"/>
  <c r="H21" i="63" s="1"/>
  <c r="E34" i="62"/>
  <c r="F34" i="62" s="1"/>
  <c r="I34" i="62" s="1"/>
  <c r="F142" i="62"/>
  <c r="I142" i="62" s="1"/>
  <c r="E23" i="64"/>
  <c r="E22" i="62"/>
  <c r="E36" i="62"/>
  <c r="F36" i="62" s="1"/>
  <c r="I36" i="62" s="1"/>
  <c r="D21" i="63"/>
  <c r="F21" i="63" s="1"/>
  <c r="F23" i="63"/>
  <c r="H25" i="64"/>
  <c r="H28" i="64" s="1"/>
  <c r="F110" i="68" s="1"/>
  <c r="C110" i="68" s="1"/>
  <c r="E30" i="65"/>
  <c r="D55" i="65"/>
  <c r="D40" i="65" s="1"/>
  <c r="D67" i="65" s="1"/>
  <c r="F50" i="66"/>
  <c r="F96" i="68"/>
  <c r="F70" i="68"/>
  <c r="I73" i="67"/>
  <c r="H71" i="67"/>
  <c r="I71" i="67" s="1"/>
  <c r="H89" i="67"/>
  <c r="D22" i="62"/>
  <c r="D30" i="62" s="1"/>
  <c r="F30" i="68" s="1"/>
  <c r="N30" i="68" s="1"/>
  <c r="E35" i="62"/>
  <c r="H35" i="62" s="1"/>
  <c r="H68" i="62"/>
  <c r="F147" i="62"/>
  <c r="I147" i="62" s="1"/>
  <c r="D79" i="65"/>
  <c r="C167" i="68"/>
  <c r="C30" i="68"/>
  <c r="M30" i="68" s="1"/>
  <c r="C27" i="68"/>
  <c r="M27" i="68" s="1"/>
  <c r="N27" i="68"/>
  <c r="E24" i="68"/>
  <c r="F90" i="68"/>
  <c r="C89" i="68"/>
  <c r="F86" i="68"/>
  <c r="H19" i="63"/>
  <c r="H27" i="63" s="1"/>
  <c r="E95" i="68" s="1"/>
  <c r="D28" i="65"/>
  <c r="F211" i="68" s="1"/>
  <c r="F22" i="65"/>
  <c r="F177" i="68"/>
  <c r="C175" i="68"/>
  <c r="C177" i="68" s="1"/>
  <c r="E10" i="62"/>
  <c r="H10" i="62" s="1"/>
  <c r="H20" i="62" s="1"/>
  <c r="F28" i="68" s="1"/>
  <c r="C91" i="68"/>
  <c r="C93" i="68" s="1"/>
  <c r="F93" i="68"/>
  <c r="E30" i="64"/>
  <c r="H30" i="64" s="1"/>
  <c r="C223" i="68"/>
  <c r="C225" i="68" s="1"/>
  <c r="F225" i="68"/>
  <c r="H79" i="65"/>
  <c r="N60" i="68"/>
  <c r="C60" i="68"/>
  <c r="M60" i="68" s="1"/>
  <c r="F73" i="67"/>
  <c r="E89" i="67"/>
  <c r="E71" i="67"/>
  <c r="F71" i="67" s="1"/>
  <c r="F85" i="68"/>
  <c r="N85" i="68" s="1"/>
  <c r="C88" i="68"/>
  <c r="D19" i="63"/>
  <c r="D18" i="63" s="1"/>
  <c r="D26" i="63" s="1"/>
  <c r="E20" i="63"/>
  <c r="E28" i="63" s="1"/>
  <c r="F28" i="63" s="1"/>
  <c r="D40" i="64"/>
  <c r="I40" i="64" s="1"/>
  <c r="E112" i="68"/>
  <c r="F69" i="65"/>
  <c r="F77" i="65"/>
  <c r="C168" i="68"/>
  <c r="F160" i="68"/>
  <c r="G162" i="68"/>
  <c r="F161" i="68"/>
  <c r="H37" i="62"/>
  <c r="E33" i="62"/>
  <c r="H33" i="62" s="1"/>
  <c r="D151" i="62"/>
  <c r="F146" i="62"/>
  <c r="I146" i="62" s="1"/>
  <c r="F8" i="64"/>
  <c r="I9" i="64"/>
  <c r="E17" i="64"/>
  <c r="F41" i="65"/>
  <c r="I46" i="65"/>
  <c r="F72" i="66"/>
  <c r="H82" i="66"/>
  <c r="F68" i="62"/>
  <c r="I68" i="62" s="1"/>
  <c r="F75" i="62"/>
  <c r="I75" i="62" s="1"/>
  <c r="H8" i="64"/>
  <c r="I8" i="64" s="1"/>
  <c r="F9" i="64"/>
  <c r="D17" i="64"/>
  <c r="F103" i="68" s="1"/>
  <c r="D23" i="64"/>
  <c r="F106" i="68" s="1"/>
  <c r="C106" i="68" s="1"/>
  <c r="H23" i="64"/>
  <c r="F33" i="64"/>
  <c r="I33" i="64" s="1"/>
  <c r="H28" i="65"/>
  <c r="F212" i="68" s="1"/>
  <c r="I22" i="65"/>
  <c r="D30" i="65"/>
  <c r="H30" i="65"/>
  <c r="F46" i="65"/>
  <c r="E55" i="65"/>
  <c r="F55" i="65" s="1"/>
  <c r="F61" i="65"/>
  <c r="D73" i="65"/>
  <c r="D220" i="68" s="1"/>
  <c r="I69" i="65"/>
  <c r="E79" i="65"/>
  <c r="D85" i="66"/>
  <c r="D82" i="66" s="1"/>
  <c r="F81" i="66"/>
  <c r="D79" i="66"/>
  <c r="I81" i="66"/>
  <c r="E93" i="65"/>
  <c r="E36" i="65"/>
  <c r="H55" i="65"/>
  <c r="I55" i="65" s="1"/>
  <c r="I61" i="65"/>
  <c r="I77" i="65"/>
  <c r="F17" i="65"/>
  <c r="I17" i="65"/>
  <c r="D37" i="65"/>
  <c r="E214" i="68" s="1"/>
  <c r="H37" i="65"/>
  <c r="H41" i="65"/>
  <c r="E73" i="65"/>
  <c r="H73" i="65"/>
  <c r="F75" i="65"/>
  <c r="I75" i="65"/>
  <c r="F8" i="65"/>
  <c r="I8" i="65"/>
  <c r="E40" i="64"/>
  <c r="F40" i="64" s="1"/>
  <c r="F37" i="64"/>
  <c r="H37" i="64"/>
  <c r="E113" i="68" s="1"/>
  <c r="H38" i="64"/>
  <c r="F113" i="68" s="1"/>
  <c r="F38" i="64"/>
  <c r="H14" i="64"/>
  <c r="H31" i="64"/>
  <c r="I31" i="64" s="1"/>
  <c r="F32" i="64"/>
  <c r="F36" i="64"/>
  <c r="I36" i="64" s="1"/>
  <c r="F31" i="64"/>
  <c r="H32" i="64"/>
  <c r="I32" i="64" s="1"/>
  <c r="I28" i="63"/>
  <c r="D35" i="63"/>
  <c r="H26" i="63"/>
  <c r="F9" i="63"/>
  <c r="I9" i="63" s="1"/>
  <c r="I12" i="63" s="1"/>
  <c r="F14" i="63"/>
  <c r="F16" i="63" s="1"/>
  <c r="I14" i="63"/>
  <c r="I16" i="63" s="1"/>
  <c r="I20" i="63"/>
  <c r="F22" i="63"/>
  <c r="F19" i="63"/>
  <c r="I19" i="63"/>
  <c r="H30" i="63"/>
  <c r="H32" i="63" s="1"/>
  <c r="F10" i="62"/>
  <c r="I10" i="62" s="1"/>
  <c r="D152" i="62"/>
  <c r="F23" i="62"/>
  <c r="I23" i="62" s="1"/>
  <c r="E30" i="62"/>
  <c r="H36" i="62"/>
  <c r="F37" i="62"/>
  <c r="I37" i="62" s="1"/>
  <c r="H38" i="62"/>
  <c r="F39" i="62"/>
  <c r="I39" i="62" s="1"/>
  <c r="H40" i="62"/>
  <c r="H44" i="62"/>
  <c r="H48" i="62"/>
  <c r="F54" i="62"/>
  <c r="I54" i="62" s="1"/>
  <c r="F65" i="62"/>
  <c r="I65" i="62" s="1"/>
  <c r="F67" i="62"/>
  <c r="I67" i="62" s="1"/>
  <c r="H75" i="62"/>
  <c r="H142" i="62"/>
  <c r="E144" i="62"/>
  <c r="E149" i="62"/>
  <c r="H67" i="62"/>
  <c r="F17" i="64" l="1"/>
  <c r="I84" i="66"/>
  <c r="I82" i="66"/>
  <c r="F28" i="65"/>
  <c r="F30" i="64"/>
  <c r="I30" i="64" s="1"/>
  <c r="E40" i="65"/>
  <c r="E95" i="62"/>
  <c r="D95" i="62"/>
  <c r="F33" i="68" s="1"/>
  <c r="N33" i="68" s="1"/>
  <c r="F22" i="62"/>
  <c r="I22" i="62" s="1"/>
  <c r="I21" i="63"/>
  <c r="E20" i="62"/>
  <c r="F20" i="62" s="1"/>
  <c r="I20" i="62" s="1"/>
  <c r="E94" i="62"/>
  <c r="F35" i="62"/>
  <c r="I35" i="62" s="1"/>
  <c r="H34" i="62"/>
  <c r="D27" i="63"/>
  <c r="E94" i="68" s="1"/>
  <c r="E96" i="68" s="1"/>
  <c r="H34" i="63"/>
  <c r="H22" i="62"/>
  <c r="H18" i="63"/>
  <c r="I18" i="63" s="1"/>
  <c r="F162" i="68"/>
  <c r="F217" i="68"/>
  <c r="C217" i="68" s="1"/>
  <c r="D94" i="65"/>
  <c r="E41" i="64"/>
  <c r="F61" i="68"/>
  <c r="F71" i="68"/>
  <c r="C70" i="68"/>
  <c r="C71" i="68" s="1"/>
  <c r="I89" i="67"/>
  <c r="H87" i="67"/>
  <c r="I87" i="67" s="1"/>
  <c r="C161" i="68"/>
  <c r="I27" i="63"/>
  <c r="C214" i="68"/>
  <c r="E208" i="68"/>
  <c r="F85" i="66"/>
  <c r="F27" i="63"/>
  <c r="F29" i="68"/>
  <c r="C28" i="68"/>
  <c r="C29" i="68" s="1"/>
  <c r="C95" i="68"/>
  <c r="E86" i="68"/>
  <c r="C86" i="68" s="1"/>
  <c r="D153" i="62"/>
  <c r="D150" i="62" s="1"/>
  <c r="F20" i="63"/>
  <c r="E35" i="63"/>
  <c r="F35" i="63" s="1"/>
  <c r="C113" i="68"/>
  <c r="D41" i="64"/>
  <c r="I85" i="66"/>
  <c r="C212" i="68"/>
  <c r="F213" i="68"/>
  <c r="F100" i="68"/>
  <c r="N100" i="68" s="1"/>
  <c r="C103" i="68"/>
  <c r="N160" i="68"/>
  <c r="C160" i="68"/>
  <c r="M160" i="68" s="1"/>
  <c r="C112" i="68"/>
  <c r="E100" i="68"/>
  <c r="F89" i="67"/>
  <c r="E87" i="67"/>
  <c r="F87" i="67" s="1"/>
  <c r="F87" i="68"/>
  <c r="C33" i="68"/>
  <c r="M33" i="68" s="1"/>
  <c r="I26" i="63"/>
  <c r="E18" i="63"/>
  <c r="E26" i="63" s="1"/>
  <c r="H17" i="64"/>
  <c r="F104" i="68" s="1"/>
  <c r="D222" i="68"/>
  <c r="C220" i="68"/>
  <c r="C222" i="68" s="1"/>
  <c r="D208" i="68"/>
  <c r="C211" i="68"/>
  <c r="F208" i="68"/>
  <c r="N208" i="68" s="1"/>
  <c r="C90" i="68"/>
  <c r="F24" i="68"/>
  <c r="N24" i="68" s="1"/>
  <c r="I38" i="64"/>
  <c r="D92" i="62"/>
  <c r="I37" i="64"/>
  <c r="E39" i="64"/>
  <c r="H39" i="64" s="1"/>
  <c r="I28" i="65"/>
  <c r="D92" i="65"/>
  <c r="D39" i="64"/>
  <c r="E93" i="62"/>
  <c r="E32" i="62"/>
  <c r="F33" i="62"/>
  <c r="I33" i="62" s="1"/>
  <c r="I79" i="66"/>
  <c r="F79" i="66"/>
  <c r="F82" i="66"/>
  <c r="E67" i="65"/>
  <c r="F40" i="65"/>
  <c r="F73" i="65"/>
  <c r="E92" i="65"/>
  <c r="H36" i="65"/>
  <c r="H93" i="65"/>
  <c r="I73" i="65"/>
  <c r="H92" i="65"/>
  <c r="I41" i="65"/>
  <c r="H40" i="65"/>
  <c r="I40" i="65" s="1"/>
  <c r="D36" i="65"/>
  <c r="D93" i="65"/>
  <c r="H35" i="63"/>
  <c r="I35" i="63" s="1"/>
  <c r="H31" i="63"/>
  <c r="E33" i="63"/>
  <c r="E152" i="62"/>
  <c r="F144" i="62"/>
  <c r="H144" i="62"/>
  <c r="E40" i="68" s="1"/>
  <c r="F94" i="62"/>
  <c r="I94" i="62" s="1"/>
  <c r="H94" i="62"/>
  <c r="E34" i="68" s="1"/>
  <c r="F149" i="62"/>
  <c r="I149" i="62" s="1"/>
  <c r="E153" i="62"/>
  <c r="H149" i="62"/>
  <c r="F43" i="68" s="1"/>
  <c r="F30" i="62"/>
  <c r="I30" i="62" s="1"/>
  <c r="H30" i="62"/>
  <c r="F31" i="68" s="1"/>
  <c r="I39" i="64" l="1"/>
  <c r="D91" i="65"/>
  <c r="C213" i="68"/>
  <c r="F41" i="64"/>
  <c r="E92" i="62"/>
  <c r="F92" i="62" s="1"/>
  <c r="E85" i="68"/>
  <c r="C94" i="68"/>
  <c r="F95" i="62"/>
  <c r="I95" i="62" s="1"/>
  <c r="H95" i="62"/>
  <c r="F34" i="68" s="1"/>
  <c r="F35" i="68" s="1"/>
  <c r="D34" i="63"/>
  <c r="H41" i="64"/>
  <c r="I41" i="64" s="1"/>
  <c r="C24" i="68"/>
  <c r="M24" i="68" s="1"/>
  <c r="F18" i="63"/>
  <c r="F26" i="63" s="1"/>
  <c r="F62" i="68"/>
  <c r="C61" i="68"/>
  <c r="C62" i="68" s="1"/>
  <c r="C100" i="68"/>
  <c r="M100" i="68" s="1"/>
  <c r="C162" i="68"/>
  <c r="F25" i="68"/>
  <c r="F26" i="68" s="1"/>
  <c r="F101" i="68"/>
  <c r="C104" i="68"/>
  <c r="C105" i="68" s="1"/>
  <c r="F105" i="68"/>
  <c r="F153" i="62"/>
  <c r="I153" i="62" s="1"/>
  <c r="F32" i="68"/>
  <c r="C31" i="68"/>
  <c r="C32" i="68" s="1"/>
  <c r="C208" i="68"/>
  <c r="M208" i="68" s="1"/>
  <c r="D210" i="68"/>
  <c r="E87" i="68"/>
  <c r="C85" i="68"/>
  <c r="M85" i="68" s="1"/>
  <c r="F44" i="68"/>
  <c r="C43" i="68"/>
  <c r="C44" i="68" s="1"/>
  <c r="E41" i="68"/>
  <c r="C40" i="68"/>
  <c r="C41" i="68" s="1"/>
  <c r="E25" i="68"/>
  <c r="E35" i="68"/>
  <c r="I17" i="64"/>
  <c r="C87" i="68"/>
  <c r="C96" i="68"/>
  <c r="I144" i="62"/>
  <c r="H32" i="62"/>
  <c r="F32" i="62"/>
  <c r="I32" i="62" s="1"/>
  <c r="E151" i="62"/>
  <c r="E150" i="62" s="1"/>
  <c r="F150" i="62" s="1"/>
  <c r="I150" i="62" s="1"/>
  <c r="H93" i="62"/>
  <c r="D34" i="68" s="1"/>
  <c r="F93" i="62"/>
  <c r="I93" i="62" s="1"/>
  <c r="F39" i="64"/>
  <c r="H67" i="65"/>
  <c r="F218" i="68" s="1"/>
  <c r="F67" i="65"/>
  <c r="E94" i="65"/>
  <c r="F94" i="65" s="1"/>
  <c r="I92" i="65"/>
  <c r="F92" i="65"/>
  <c r="H33" i="63"/>
  <c r="H153" i="62"/>
  <c r="H152" i="62"/>
  <c r="F152" i="62"/>
  <c r="F34" i="63" l="1"/>
  <c r="I34" i="63"/>
  <c r="D33" i="63"/>
  <c r="F33" i="63" s="1"/>
  <c r="E26" i="68"/>
  <c r="E91" i="65"/>
  <c r="F91" i="65" s="1"/>
  <c r="D35" i="68"/>
  <c r="C34" i="68"/>
  <c r="C35" i="68" s="1"/>
  <c r="D25" i="68"/>
  <c r="C25" i="68" s="1"/>
  <c r="F102" i="68"/>
  <c r="C101" i="68"/>
  <c r="C102" i="68" s="1"/>
  <c r="C218" i="68"/>
  <c r="C219" i="68" s="1"/>
  <c r="F219" i="68"/>
  <c r="F209" i="68"/>
  <c r="I152" i="62"/>
  <c r="H92" i="62"/>
  <c r="I92" i="62" s="1"/>
  <c r="F151" i="62"/>
  <c r="I151" i="62" s="1"/>
  <c r="H151" i="62"/>
  <c r="I67" i="65"/>
  <c r="H94" i="65"/>
  <c r="I33" i="63" l="1"/>
  <c r="C209" i="68"/>
  <c r="C210" i="68" s="1"/>
  <c r="F210" i="68"/>
  <c r="D26" i="68"/>
  <c r="C26" i="68"/>
  <c r="H150" i="62"/>
  <c r="I94" i="65"/>
  <c r="H91" i="65"/>
  <c r="I91" i="65" s="1"/>
  <c r="H28" i="61" l="1"/>
  <c r="D28" i="61"/>
  <c r="H23" i="61"/>
  <c r="D23" i="61"/>
  <c r="H18" i="61"/>
  <c r="E18" i="61"/>
  <c r="D18" i="61"/>
  <c r="H13" i="61"/>
  <c r="E13" i="61"/>
  <c r="D13" i="61"/>
  <c r="H8" i="61"/>
  <c r="E8" i="61"/>
  <c r="D8" i="61"/>
  <c r="H109" i="60"/>
  <c r="E109" i="60"/>
  <c r="D109" i="60"/>
  <c r="I86" i="60"/>
  <c r="F86" i="60"/>
  <c r="I85" i="60"/>
  <c r="F85" i="60"/>
  <c r="H83" i="60"/>
  <c r="E83" i="60"/>
  <c r="D83" i="60"/>
  <c r="H82" i="60"/>
  <c r="H92" i="60" s="1"/>
  <c r="G155" i="68" s="1"/>
  <c r="E82" i="60"/>
  <c r="E92" i="60" s="1"/>
  <c r="D82" i="60"/>
  <c r="D92" i="60" s="1"/>
  <c r="G154" i="68" s="1"/>
  <c r="H81" i="60"/>
  <c r="H91" i="60" s="1"/>
  <c r="E81" i="60"/>
  <c r="E91" i="60" s="1"/>
  <c r="D81" i="60"/>
  <c r="D91" i="60" s="1"/>
  <c r="F154" i="68" s="1"/>
  <c r="N154" i="68" s="1"/>
  <c r="H80" i="60"/>
  <c r="H90" i="60" s="1"/>
  <c r="E155" i="68" s="1"/>
  <c r="E80" i="60"/>
  <c r="E90" i="60" s="1"/>
  <c r="D80" i="60"/>
  <c r="D90" i="60" s="1"/>
  <c r="E154" i="68" s="1"/>
  <c r="H79" i="60"/>
  <c r="H89" i="60" s="1"/>
  <c r="D155" i="68" s="1"/>
  <c r="E79" i="60"/>
  <c r="E89" i="60" s="1"/>
  <c r="D79" i="60"/>
  <c r="D89" i="60" s="1"/>
  <c r="D154" i="68" s="1"/>
  <c r="H67" i="60"/>
  <c r="E67" i="60"/>
  <c r="D67" i="60"/>
  <c r="H66" i="60"/>
  <c r="H76" i="60" s="1"/>
  <c r="G152" i="68" s="1"/>
  <c r="E66" i="60"/>
  <c r="E76" i="60" s="1"/>
  <c r="D66" i="60"/>
  <c r="D76" i="60" s="1"/>
  <c r="G151" i="68" s="1"/>
  <c r="H65" i="60"/>
  <c r="H75" i="60" s="1"/>
  <c r="F152" i="68" s="1"/>
  <c r="E65" i="60"/>
  <c r="E75" i="60" s="1"/>
  <c r="D65" i="60"/>
  <c r="D75" i="60" s="1"/>
  <c r="F151" i="68" s="1"/>
  <c r="N151" i="68" s="1"/>
  <c r="H64" i="60"/>
  <c r="H74" i="60" s="1"/>
  <c r="E152" i="68" s="1"/>
  <c r="E64" i="60"/>
  <c r="E74" i="60" s="1"/>
  <c r="D64" i="60"/>
  <c r="D74" i="60" s="1"/>
  <c r="E151" i="68" s="1"/>
  <c r="H63" i="60"/>
  <c r="H73" i="60" s="1"/>
  <c r="D152" i="68" s="1"/>
  <c r="E63" i="60"/>
  <c r="E73" i="60" s="1"/>
  <c r="D63" i="60"/>
  <c r="D73" i="60" s="1"/>
  <c r="D151" i="68" s="1"/>
  <c r="H51" i="60"/>
  <c r="E51" i="60"/>
  <c r="D51" i="60"/>
  <c r="E50" i="60"/>
  <c r="E60" i="60" s="1"/>
  <c r="D50" i="60"/>
  <c r="D60" i="60" s="1"/>
  <c r="G148" i="68" s="1"/>
  <c r="E49" i="60"/>
  <c r="E59" i="60" s="1"/>
  <c r="D49" i="60"/>
  <c r="D59" i="60" s="1"/>
  <c r="F148" i="68" s="1"/>
  <c r="N148" i="68" s="1"/>
  <c r="E48" i="60"/>
  <c r="E58" i="60" s="1"/>
  <c r="D48" i="60"/>
  <c r="D58" i="60" s="1"/>
  <c r="E148" i="68" s="1"/>
  <c r="E47" i="60"/>
  <c r="E57" i="60" s="1"/>
  <c r="D47" i="60"/>
  <c r="D57" i="60" s="1"/>
  <c r="D148" i="68" s="1"/>
  <c r="H46" i="60"/>
  <c r="I39" i="60"/>
  <c r="F39" i="60"/>
  <c r="I38" i="60"/>
  <c r="F38" i="60"/>
  <c r="I37" i="60"/>
  <c r="F37" i="60"/>
  <c r="I36" i="60"/>
  <c r="F36" i="60"/>
  <c r="H35" i="60"/>
  <c r="E35" i="60"/>
  <c r="D35" i="60"/>
  <c r="H34" i="60"/>
  <c r="H44" i="60" s="1"/>
  <c r="G146" i="68" s="1"/>
  <c r="E34" i="60"/>
  <c r="E44" i="60" s="1"/>
  <c r="D34" i="60"/>
  <c r="D44" i="60" s="1"/>
  <c r="G145" i="68" s="1"/>
  <c r="H33" i="60"/>
  <c r="E33" i="60"/>
  <c r="D33" i="60"/>
  <c r="D43" i="60" s="1"/>
  <c r="F145" i="68" s="1"/>
  <c r="N145" i="68" s="1"/>
  <c r="H32" i="60"/>
  <c r="H42" i="60" s="1"/>
  <c r="E146" i="68" s="1"/>
  <c r="E32" i="60"/>
  <c r="E42" i="60" s="1"/>
  <c r="D32" i="60"/>
  <c r="D42" i="60" s="1"/>
  <c r="E145" i="68" s="1"/>
  <c r="H31" i="60"/>
  <c r="E31" i="60"/>
  <c r="D31" i="60"/>
  <c r="D41" i="60" s="1"/>
  <c r="D145" i="68" s="1"/>
  <c r="H28" i="60"/>
  <c r="G143" i="68" s="1"/>
  <c r="H26" i="60"/>
  <c r="E143" i="68" s="1"/>
  <c r="H25" i="60"/>
  <c r="D143" i="68" s="1"/>
  <c r="H21" i="60"/>
  <c r="F21" i="60"/>
  <c r="E19" i="60"/>
  <c r="D19" i="60"/>
  <c r="E18" i="60"/>
  <c r="E28" i="60" s="1"/>
  <c r="D18" i="60"/>
  <c r="D28" i="60" s="1"/>
  <c r="G142" i="68" s="1"/>
  <c r="E17" i="60"/>
  <c r="D17" i="60"/>
  <c r="E16" i="60"/>
  <c r="D16" i="60"/>
  <c r="D26" i="60" s="1"/>
  <c r="E142" i="68" s="1"/>
  <c r="E15" i="60"/>
  <c r="E25" i="60" s="1"/>
  <c r="D15" i="60"/>
  <c r="D25" i="60" s="1"/>
  <c r="D142" i="68" s="1"/>
  <c r="H14" i="60"/>
  <c r="I8" i="60"/>
  <c r="H8" i="60"/>
  <c r="H7" i="60" s="1"/>
  <c r="H27" i="60" s="1"/>
  <c r="F143" i="68" s="1"/>
  <c r="E8" i="60"/>
  <c r="E7" i="60" s="1"/>
  <c r="E27" i="60" s="1"/>
  <c r="D8" i="60"/>
  <c r="D7" i="60" s="1"/>
  <c r="I7" i="60"/>
  <c r="E147" i="68" l="1"/>
  <c r="F83" i="60"/>
  <c r="G147" i="68"/>
  <c r="C148" i="68"/>
  <c r="M148" i="68" s="1"/>
  <c r="C145" i="68"/>
  <c r="M145" i="68" s="1"/>
  <c r="F153" i="68"/>
  <c r="D139" i="68"/>
  <c r="E144" i="68"/>
  <c r="F31" i="60"/>
  <c r="C151" i="68"/>
  <c r="M151" i="68" s="1"/>
  <c r="C154" i="68"/>
  <c r="M154" i="68" s="1"/>
  <c r="E139" i="68"/>
  <c r="G139" i="68"/>
  <c r="F44" i="60"/>
  <c r="E153" i="68"/>
  <c r="C143" i="68"/>
  <c r="I91" i="60"/>
  <c r="F155" i="68"/>
  <c r="N155" i="68" s="1"/>
  <c r="D27" i="60"/>
  <c r="F142" i="68" s="1"/>
  <c r="D14" i="60"/>
  <c r="I14" i="60" s="1"/>
  <c r="D30" i="60"/>
  <c r="C152" i="68"/>
  <c r="C153" i="68" s="1"/>
  <c r="H78" i="60"/>
  <c r="D72" i="60"/>
  <c r="E14" i="60"/>
  <c r="F32" i="60"/>
  <c r="I33" i="60"/>
  <c r="I35" i="60"/>
  <c r="I90" i="60"/>
  <c r="D116" i="60"/>
  <c r="I16" i="60"/>
  <c r="F19" i="60"/>
  <c r="I42" i="60"/>
  <c r="F35" i="60"/>
  <c r="E41" i="60"/>
  <c r="E115" i="60" s="1"/>
  <c r="H43" i="60"/>
  <c r="F146" i="68" s="1"/>
  <c r="F147" i="68" s="1"/>
  <c r="E46" i="60"/>
  <c r="D62" i="60"/>
  <c r="E72" i="60"/>
  <c r="D78" i="60"/>
  <c r="D88" i="60"/>
  <c r="F91" i="60"/>
  <c r="F81" i="60"/>
  <c r="I83" i="60"/>
  <c r="D115" i="60"/>
  <c r="H24" i="60"/>
  <c r="I21" i="60"/>
  <c r="H19" i="60"/>
  <c r="I19" i="60" s="1"/>
  <c r="H30" i="60"/>
  <c r="H41" i="60"/>
  <c r="D146" i="68" s="1"/>
  <c r="I31" i="60"/>
  <c r="F41" i="60"/>
  <c r="F90" i="60"/>
  <c r="E88" i="60"/>
  <c r="D56" i="60"/>
  <c r="F16" i="60"/>
  <c r="D118" i="60"/>
  <c r="E26" i="60"/>
  <c r="E24" i="60" s="1"/>
  <c r="I27" i="60"/>
  <c r="D40" i="60"/>
  <c r="F33" i="60"/>
  <c r="E43" i="60"/>
  <c r="F43" i="60" s="1"/>
  <c r="E30" i="60"/>
  <c r="F42" i="60"/>
  <c r="D46" i="60"/>
  <c r="E56" i="60"/>
  <c r="H88" i="60"/>
  <c r="E118" i="60"/>
  <c r="I34" i="60"/>
  <c r="H72" i="60"/>
  <c r="E62" i="60"/>
  <c r="I32" i="60"/>
  <c r="F34" i="60"/>
  <c r="I44" i="60"/>
  <c r="H62" i="60"/>
  <c r="H60" i="60" s="1"/>
  <c r="G149" i="68" s="1"/>
  <c r="G140" i="68" s="1"/>
  <c r="E78" i="60"/>
  <c r="F78" i="60" s="1"/>
  <c r="I81" i="60"/>
  <c r="I26" i="60"/>
  <c r="F80" i="60"/>
  <c r="I80" i="60"/>
  <c r="F88" i="60" l="1"/>
  <c r="F30" i="60"/>
  <c r="G141" i="68"/>
  <c r="F115" i="60"/>
  <c r="D24" i="60"/>
  <c r="F24" i="60" s="1"/>
  <c r="I88" i="60"/>
  <c r="I30" i="60"/>
  <c r="F14" i="60"/>
  <c r="N142" i="68"/>
  <c r="F139" i="68"/>
  <c r="N139" i="68" s="1"/>
  <c r="I78" i="60"/>
  <c r="D117" i="60"/>
  <c r="D114" i="60" s="1"/>
  <c r="C142" i="68"/>
  <c r="C146" i="68"/>
  <c r="C147" i="68" s="1"/>
  <c r="D147" i="68"/>
  <c r="F27" i="60"/>
  <c r="C155" i="68"/>
  <c r="M155" i="68" s="1"/>
  <c r="E40" i="60"/>
  <c r="F40" i="60" s="1"/>
  <c r="E117" i="60"/>
  <c r="I43" i="60"/>
  <c r="H59" i="60"/>
  <c r="F149" i="68" s="1"/>
  <c r="F140" i="68" s="1"/>
  <c r="F118" i="60"/>
  <c r="H40" i="60"/>
  <c r="I40" i="60" s="1"/>
  <c r="I41" i="60"/>
  <c r="H118" i="60"/>
  <c r="I118" i="60" s="1"/>
  <c r="E116" i="60"/>
  <c r="F26" i="60"/>
  <c r="E19" i="41"/>
  <c r="E18" i="41"/>
  <c r="D19" i="41"/>
  <c r="D18" i="41"/>
  <c r="H20" i="41"/>
  <c r="F141" i="68" l="1"/>
  <c r="F117" i="60"/>
  <c r="I24" i="60"/>
  <c r="M142" i="68"/>
  <c r="C139" i="68"/>
  <c r="M139" i="68" s="1"/>
  <c r="C144" i="68"/>
  <c r="H58" i="60"/>
  <c r="E149" i="68" s="1"/>
  <c r="H117" i="60"/>
  <c r="I117" i="60" s="1"/>
  <c r="F116" i="60"/>
  <c r="E114" i="60"/>
  <c r="F114" i="60" s="1"/>
  <c r="I41" i="45"/>
  <c r="I40" i="45"/>
  <c r="I39" i="45"/>
  <c r="I38" i="45"/>
  <c r="I37" i="45"/>
  <c r="F26" i="45"/>
  <c r="D81" i="41"/>
  <c r="D82" i="41"/>
  <c r="E50" i="41"/>
  <c r="D50" i="41"/>
  <c r="E150" i="68" l="1"/>
  <c r="E140" i="68"/>
  <c r="E141" i="68" s="1"/>
  <c r="H57" i="60"/>
  <c r="D149" i="68" s="1"/>
  <c r="H116" i="60"/>
  <c r="I116" i="60" s="1"/>
  <c r="H12" i="41"/>
  <c r="H10" i="41" s="1"/>
  <c r="I16" i="41"/>
  <c r="F16" i="41"/>
  <c r="E12" i="41"/>
  <c r="E10" i="41" s="1"/>
  <c r="C149" i="68" l="1"/>
  <c r="D140" i="68"/>
  <c r="D141" i="68" s="1"/>
  <c r="H56" i="60"/>
  <c r="H115" i="60"/>
  <c r="E25" i="41"/>
  <c r="I26" i="41"/>
  <c r="F26" i="41"/>
  <c r="F27" i="41"/>
  <c r="C150" i="68" l="1"/>
  <c r="C140" i="68"/>
  <c r="C141" i="68" s="1"/>
  <c r="H114" i="60"/>
  <c r="I114" i="60" s="1"/>
  <c r="I115" i="60"/>
  <c r="G20" i="45"/>
  <c r="I22" i="45"/>
  <c r="I20" i="45" s="1"/>
  <c r="E12" i="44" l="1"/>
  <c r="E11" i="44"/>
  <c r="E10" i="44" s="1"/>
  <c r="H44" i="58"/>
  <c r="H16" i="58"/>
  <c r="E16" i="44" l="1"/>
  <c r="F31" i="58" l="1"/>
  <c r="H31" i="58"/>
  <c r="I31" i="58" s="1"/>
  <c r="D20" i="58" l="1"/>
  <c r="H24" i="58"/>
  <c r="E13" i="58"/>
  <c r="H70" i="43" l="1"/>
  <c r="H79" i="43"/>
  <c r="D71" i="43" l="1"/>
  <c r="D27" i="44" l="1"/>
  <c r="F20" i="45"/>
  <c r="I33" i="45"/>
  <c r="I36" i="45"/>
  <c r="I35" i="45"/>
  <c r="F16" i="45" l="1"/>
  <c r="D16" i="45"/>
  <c r="D19" i="45" s="1"/>
  <c r="I15" i="45"/>
  <c r="F13" i="45"/>
  <c r="I13" i="45" s="1"/>
  <c r="H12" i="44"/>
  <c r="D12" i="44"/>
  <c r="F12" i="44" s="1"/>
  <c r="D11" i="44"/>
  <c r="D16" i="44"/>
  <c r="F16" i="44" s="1"/>
  <c r="F15" i="44"/>
  <c r="I15" i="44"/>
  <c r="D13" i="44"/>
  <c r="I12" i="44" l="1"/>
  <c r="I16" i="44"/>
  <c r="F11" i="44"/>
  <c r="D10" i="44"/>
  <c r="D69" i="43"/>
  <c r="D74" i="43"/>
  <c r="D66" i="43"/>
  <c r="F250" i="68" s="1"/>
  <c r="C250" i="68" s="1"/>
  <c r="E20" i="58"/>
  <c r="D19" i="58"/>
  <c r="H17" i="58"/>
  <c r="H15" i="58"/>
  <c r="D84" i="43" l="1"/>
  <c r="E253" i="68"/>
  <c r="D63" i="43"/>
  <c r="F10" i="44"/>
  <c r="I10" i="44"/>
  <c r="E247" i="68" l="1"/>
  <c r="E97" i="41"/>
  <c r="H100" i="41"/>
  <c r="I100" i="41" s="1"/>
  <c r="F100" i="41"/>
  <c r="H79" i="41"/>
  <c r="H80" i="41"/>
  <c r="H81" i="41"/>
  <c r="E79" i="41"/>
  <c r="E80" i="41"/>
  <c r="E81" i="41"/>
  <c r="F81" i="41"/>
  <c r="D80" i="41"/>
  <c r="D79" i="41"/>
  <c r="D88" i="41"/>
  <c r="F79" i="41" l="1"/>
  <c r="I79" i="41"/>
  <c r="F80" i="41"/>
  <c r="I81" i="41"/>
  <c r="D78" i="41"/>
  <c r="I80" i="41"/>
  <c r="E66" i="41"/>
  <c r="E65" i="41"/>
  <c r="D66" i="41"/>
  <c r="D65" i="41"/>
  <c r="H77" i="41" l="1"/>
  <c r="H66" i="41" s="1"/>
  <c r="H76" i="41"/>
  <c r="I76" i="41" s="1"/>
  <c r="E75" i="41"/>
  <c r="F75" i="41" s="1"/>
  <c r="F77" i="41"/>
  <c r="F76" i="41"/>
  <c r="D75" i="41"/>
  <c r="H72" i="41"/>
  <c r="D47" i="41"/>
  <c r="D95" i="41" s="1"/>
  <c r="F51" i="68" s="1"/>
  <c r="N51" i="68" s="1"/>
  <c r="D46" i="41"/>
  <c r="D58" i="41"/>
  <c r="I59" i="41"/>
  <c r="I60" i="41"/>
  <c r="F59" i="41"/>
  <c r="F60" i="41"/>
  <c r="H75" i="41" l="1"/>
  <c r="I75" i="41" s="1"/>
  <c r="I77" i="41"/>
  <c r="H56" i="41"/>
  <c r="D12" i="41"/>
  <c r="D10" i="41" l="1"/>
  <c r="F12" i="41"/>
  <c r="I12" i="41"/>
  <c r="I10" i="41" l="1"/>
  <c r="F10" i="41"/>
  <c r="D25" i="41"/>
  <c r="H27" i="41"/>
  <c r="H21" i="41"/>
  <c r="I27" i="41" l="1"/>
  <c r="H25" i="41"/>
  <c r="I25" i="41" s="1"/>
  <c r="F25" i="41"/>
  <c r="H57" i="58"/>
  <c r="H52" i="58" s="1"/>
  <c r="I56" i="58"/>
  <c r="H56" i="58"/>
  <c r="H51" i="58" s="1"/>
  <c r="E55" i="58"/>
  <c r="D55" i="58"/>
  <c r="I53" i="58"/>
  <c r="H53" i="58"/>
  <c r="E52" i="58"/>
  <c r="D52" i="58"/>
  <c r="E51" i="58"/>
  <c r="E59" i="58" s="1"/>
  <c r="D51" i="58"/>
  <c r="D59" i="58" s="1"/>
  <c r="H49" i="58"/>
  <c r="I48" i="58"/>
  <c r="H48" i="58"/>
  <c r="I47" i="58"/>
  <c r="H47" i="58"/>
  <c r="H46" i="58"/>
  <c r="F46" i="58"/>
  <c r="I46" i="58" s="1"/>
  <c r="H45" i="58"/>
  <c r="F45" i="58"/>
  <c r="I45" i="58" s="1"/>
  <c r="F44" i="58"/>
  <c r="I44" i="58" s="1"/>
  <c r="H43" i="58"/>
  <c r="F43" i="58"/>
  <c r="I43" i="58" s="1"/>
  <c r="E42" i="58"/>
  <c r="E41" i="58" s="1"/>
  <c r="D41" i="58"/>
  <c r="I36" i="58"/>
  <c r="H36" i="58"/>
  <c r="I35" i="58"/>
  <c r="H35" i="58"/>
  <c r="I34" i="58"/>
  <c r="H34" i="58"/>
  <c r="I33" i="58"/>
  <c r="H33" i="58"/>
  <c r="I32" i="58"/>
  <c r="H32" i="58"/>
  <c r="H30" i="58"/>
  <c r="I30" i="58" s="1"/>
  <c r="F30" i="58"/>
  <c r="H29" i="58"/>
  <c r="I29" i="58" s="1"/>
  <c r="F29" i="58"/>
  <c r="H28" i="58"/>
  <c r="I28" i="58" s="1"/>
  <c r="F28" i="58"/>
  <c r="H26" i="58"/>
  <c r="I26" i="58" s="1"/>
  <c r="F26" i="58"/>
  <c r="E25" i="58"/>
  <c r="H25" i="58" s="1"/>
  <c r="D25" i="58"/>
  <c r="D11" i="58" s="1"/>
  <c r="D38" i="58" s="1"/>
  <c r="F79" i="68" s="1"/>
  <c r="H23" i="58"/>
  <c r="H22" i="58"/>
  <c r="I22" i="58" s="1"/>
  <c r="F22" i="58"/>
  <c r="H21" i="58"/>
  <c r="I21" i="58" s="1"/>
  <c r="F21" i="58"/>
  <c r="H20" i="58"/>
  <c r="I20" i="58" s="1"/>
  <c r="F20" i="58"/>
  <c r="E19" i="58"/>
  <c r="F19" i="58" s="1"/>
  <c r="D18" i="58"/>
  <c r="I17" i="58"/>
  <c r="F17" i="58"/>
  <c r="I16" i="58"/>
  <c r="F16" i="58"/>
  <c r="I15" i="58"/>
  <c r="F15" i="58"/>
  <c r="H14" i="58"/>
  <c r="H13" i="58" s="1"/>
  <c r="I13" i="58" s="1"/>
  <c r="E12" i="58"/>
  <c r="E39" i="58" s="1"/>
  <c r="D12" i="58"/>
  <c r="D39" i="58" s="1"/>
  <c r="G79" i="68" s="1"/>
  <c r="C79" i="68" l="1"/>
  <c r="D64" i="58"/>
  <c r="G76" i="68" s="1"/>
  <c r="H55" i="58"/>
  <c r="D60" i="58"/>
  <c r="F82" i="68" s="1"/>
  <c r="C82" i="68" s="1"/>
  <c r="E50" i="58"/>
  <c r="D50" i="58"/>
  <c r="F42" i="58"/>
  <c r="F41" i="58"/>
  <c r="I25" i="58"/>
  <c r="E18" i="58"/>
  <c r="F18" i="58" s="1"/>
  <c r="H19" i="58"/>
  <c r="D10" i="58"/>
  <c r="E62" i="58"/>
  <c r="F39" i="58"/>
  <c r="E64" i="58"/>
  <c r="D62" i="58"/>
  <c r="H50" i="58"/>
  <c r="E60" i="58"/>
  <c r="E58" i="58" s="1"/>
  <c r="F12" i="58"/>
  <c r="H59" i="58"/>
  <c r="H12" i="58"/>
  <c r="F13" i="58"/>
  <c r="F25" i="58"/>
  <c r="H42" i="58"/>
  <c r="E11" i="58"/>
  <c r="D58" i="58" l="1"/>
  <c r="F58" i="58" s="1"/>
  <c r="I19" i="58"/>
  <c r="H18" i="58"/>
  <c r="I18" i="58" s="1"/>
  <c r="I42" i="58"/>
  <c r="H41" i="58"/>
  <c r="I41" i="58" s="1"/>
  <c r="H62" i="58"/>
  <c r="D37" i="58"/>
  <c r="D63" i="58"/>
  <c r="H60" i="58"/>
  <c r="F83" i="68" s="1"/>
  <c r="F60" i="58"/>
  <c r="H64" i="58"/>
  <c r="I64" i="58" s="1"/>
  <c r="F64" i="58"/>
  <c r="E10" i="58"/>
  <c r="F10" i="58" s="1"/>
  <c r="E38" i="58"/>
  <c r="H11" i="58"/>
  <c r="F11" i="58"/>
  <c r="I12" i="58"/>
  <c r="H39" i="58"/>
  <c r="G80" i="68" s="1"/>
  <c r="C83" i="68" l="1"/>
  <c r="C84" i="68" s="1"/>
  <c r="F84" i="68"/>
  <c r="G77" i="68"/>
  <c r="G81" i="68"/>
  <c r="G78" i="68" s="1"/>
  <c r="D61" i="58"/>
  <c r="F76" i="68"/>
  <c r="I39" i="58"/>
  <c r="H38" i="58"/>
  <c r="F80" i="68" s="1"/>
  <c r="I11" i="58"/>
  <c r="H10" i="58"/>
  <c r="I10" i="58" s="1"/>
  <c r="E63" i="58"/>
  <c r="F38" i="58"/>
  <c r="E37" i="58"/>
  <c r="F37" i="58" s="1"/>
  <c r="I60" i="58"/>
  <c r="H58" i="58"/>
  <c r="I58" i="58" s="1"/>
  <c r="F81" i="68" l="1"/>
  <c r="C80" i="68"/>
  <c r="C81" i="68" s="1"/>
  <c r="N76" i="68"/>
  <c r="C76" i="68"/>
  <c r="M76" i="68" s="1"/>
  <c r="F63" i="58"/>
  <c r="E61" i="58"/>
  <c r="H37" i="58"/>
  <c r="I37" i="58" s="1"/>
  <c r="I38" i="58"/>
  <c r="H63" i="58"/>
  <c r="I63" i="58" l="1"/>
  <c r="F77" i="68"/>
  <c r="H61" i="58"/>
  <c r="I61" i="58" s="1"/>
  <c r="F61" i="58"/>
  <c r="F78" i="68" l="1"/>
  <c r="C77" i="68"/>
  <c r="C78" i="68" s="1"/>
  <c r="F72" i="43"/>
  <c r="I79" i="43"/>
  <c r="F79" i="43"/>
  <c r="E78" i="43"/>
  <c r="E77" i="43" s="1"/>
  <c r="E71" i="43"/>
  <c r="H71" i="43" s="1"/>
  <c r="H72" i="43"/>
  <c r="I72" i="43" s="1"/>
  <c r="H78" i="43" l="1"/>
  <c r="H77" i="43" s="1"/>
  <c r="I71" i="43"/>
  <c r="H75" i="43"/>
  <c r="E75" i="43"/>
  <c r="F71" i="43"/>
  <c r="F14" i="44"/>
  <c r="I14" i="44"/>
  <c r="I31" i="45"/>
  <c r="H39" i="44" l="1"/>
  <c r="E39" i="44"/>
  <c r="E41" i="44" s="1"/>
  <c r="I40" i="44"/>
  <c r="F40" i="44"/>
  <c r="H32" i="44"/>
  <c r="H41" i="44" l="1"/>
  <c r="F278" i="68" s="1"/>
  <c r="C278" i="68" l="1"/>
  <c r="H11" i="44"/>
  <c r="F54" i="41" l="1"/>
  <c r="H85" i="41" l="1"/>
  <c r="E85" i="41"/>
  <c r="D85" i="41"/>
  <c r="D97" i="41"/>
  <c r="E64" i="41" l="1"/>
  <c r="E70" i="41"/>
  <c r="I72" i="41"/>
  <c r="I73" i="41"/>
  <c r="F72" i="41"/>
  <c r="F73" i="41"/>
  <c r="F71" i="41"/>
  <c r="I58" i="41"/>
  <c r="F58" i="41"/>
  <c r="D15" i="39" l="1"/>
  <c r="I42" i="45" l="1"/>
  <c r="I34" i="45"/>
  <c r="D39" i="44"/>
  <c r="H31" i="44"/>
  <c r="E31" i="44"/>
  <c r="D31" i="44"/>
  <c r="I30" i="44"/>
  <c r="F30" i="44"/>
  <c r="E28" i="44"/>
  <c r="D28" i="44"/>
  <c r="H27" i="44"/>
  <c r="H36" i="44" s="1"/>
  <c r="E27" i="44"/>
  <c r="E26" i="44"/>
  <c r="D26" i="44"/>
  <c r="D35" i="44" s="1"/>
  <c r="E274" i="68" s="1"/>
  <c r="E271" i="68" s="1"/>
  <c r="H24" i="44"/>
  <c r="F24" i="44"/>
  <c r="I24" i="44" s="1"/>
  <c r="E23" i="44"/>
  <c r="H23" i="44" s="1"/>
  <c r="D23" i="44"/>
  <c r="H22" i="44"/>
  <c r="I22" i="44" s="1"/>
  <c r="F22" i="44"/>
  <c r="E21" i="44"/>
  <c r="D21" i="44"/>
  <c r="D37" i="44" s="1"/>
  <c r="G274" i="68" s="1"/>
  <c r="G271" i="68" s="1"/>
  <c r="G286" i="68" s="1"/>
  <c r="H20" i="44"/>
  <c r="E19" i="44"/>
  <c r="D19" i="44"/>
  <c r="D36" i="44" s="1"/>
  <c r="F274" i="68" s="1"/>
  <c r="D82" i="43"/>
  <c r="I81" i="43"/>
  <c r="F81" i="43"/>
  <c r="D80" i="43"/>
  <c r="F80" i="43" s="1"/>
  <c r="D78" i="43"/>
  <c r="H82" i="43"/>
  <c r="F257" i="68" s="1"/>
  <c r="E82" i="43"/>
  <c r="E85" i="43" s="1"/>
  <c r="D77" i="43"/>
  <c r="D75" i="43"/>
  <c r="F253" i="68" s="1"/>
  <c r="H69" i="43"/>
  <c r="H74" i="43" s="1"/>
  <c r="E254" i="68" s="1"/>
  <c r="F70" i="43"/>
  <c r="E69" i="43"/>
  <c r="E74" i="43" s="1"/>
  <c r="E73" i="43" s="1"/>
  <c r="I119" i="41"/>
  <c r="H119" i="41"/>
  <c r="E119" i="41"/>
  <c r="D119" i="41"/>
  <c r="I118" i="41"/>
  <c r="I117" i="41"/>
  <c r="H111" i="41"/>
  <c r="F111" i="41"/>
  <c r="I111" i="41" s="1"/>
  <c r="H110" i="41"/>
  <c r="F110" i="41"/>
  <c r="I110" i="41" s="1"/>
  <c r="E109" i="41"/>
  <c r="D109" i="41"/>
  <c r="D112" i="41" s="1"/>
  <c r="F57" i="68" s="1"/>
  <c r="I108" i="41"/>
  <c r="I103" i="41"/>
  <c r="H103" i="41"/>
  <c r="E103" i="41"/>
  <c r="D103" i="41"/>
  <c r="H102" i="41"/>
  <c r="F102" i="41"/>
  <c r="I102" i="41" s="1"/>
  <c r="E101" i="41"/>
  <c r="D101" i="41"/>
  <c r="D106" i="41" s="1"/>
  <c r="F54" i="68" s="1"/>
  <c r="I99" i="41"/>
  <c r="H98" i="41"/>
  <c r="F98" i="41"/>
  <c r="I98" i="41" s="1"/>
  <c r="H78" i="41"/>
  <c r="E78" i="41"/>
  <c r="H71" i="41"/>
  <c r="H70" i="41"/>
  <c r="D70" i="41"/>
  <c r="H69" i="41"/>
  <c r="F69" i="41"/>
  <c r="I69" i="41" s="1"/>
  <c r="H68" i="41"/>
  <c r="I68" i="41"/>
  <c r="H67" i="41"/>
  <c r="F67" i="41"/>
  <c r="I67" i="41" s="1"/>
  <c r="D64" i="41"/>
  <c r="F64" i="41" s="1"/>
  <c r="H62" i="41"/>
  <c r="I62" i="41" s="1"/>
  <c r="F62" i="41"/>
  <c r="E61" i="41"/>
  <c r="H61" i="41" s="1"/>
  <c r="D61" i="41"/>
  <c r="D94" i="41" s="1"/>
  <c r="E51" i="68" s="1"/>
  <c r="I56" i="41"/>
  <c r="F56" i="41"/>
  <c r="H55" i="41"/>
  <c r="F55" i="41"/>
  <c r="I55" i="41" s="1"/>
  <c r="H54" i="41"/>
  <c r="I54" i="41" s="1"/>
  <c r="H53" i="41"/>
  <c r="F53" i="41"/>
  <c r="I53" i="41" s="1"/>
  <c r="H52" i="41"/>
  <c r="F52" i="41"/>
  <c r="I52" i="41" s="1"/>
  <c r="H51" i="41"/>
  <c r="F51" i="41"/>
  <c r="I51" i="41" s="1"/>
  <c r="H50" i="41"/>
  <c r="F50" i="41"/>
  <c r="I50" i="41" s="1"/>
  <c r="H49" i="41"/>
  <c r="F49" i="41"/>
  <c r="I49" i="41" s="1"/>
  <c r="H48" i="41"/>
  <c r="F48" i="41"/>
  <c r="I48" i="41" s="1"/>
  <c r="E47" i="41"/>
  <c r="E46" i="41"/>
  <c r="H45" i="41"/>
  <c r="E45" i="41"/>
  <c r="D45" i="41"/>
  <c r="I44" i="41"/>
  <c r="H38" i="41"/>
  <c r="I38" i="41"/>
  <c r="H37" i="41"/>
  <c r="I37" i="41"/>
  <c r="H36" i="41"/>
  <c r="I36" i="41"/>
  <c r="E35" i="41"/>
  <c r="D35" i="41"/>
  <c r="H34" i="41"/>
  <c r="I34" i="41" s="1"/>
  <c r="F34" i="41"/>
  <c r="H33" i="41"/>
  <c r="I33" i="41" s="1"/>
  <c r="F33" i="41"/>
  <c r="E32" i="41"/>
  <c r="D32" i="41"/>
  <c r="E31" i="41"/>
  <c r="E41" i="41" s="1"/>
  <c r="D31" i="41"/>
  <c r="D41" i="41" s="1"/>
  <c r="F48" i="68" s="1"/>
  <c r="N48" i="68" s="1"/>
  <c r="E30" i="41"/>
  <c r="D30" i="41"/>
  <c r="D40" i="41" s="1"/>
  <c r="E48" i="68" s="1"/>
  <c r="E29" i="41"/>
  <c r="H29" i="41" s="1"/>
  <c r="D29" i="41"/>
  <c r="H24" i="41"/>
  <c r="F24" i="41"/>
  <c r="I24" i="41" s="1"/>
  <c r="H23" i="41"/>
  <c r="F23" i="41"/>
  <c r="I23" i="41" s="1"/>
  <c r="H22" i="41"/>
  <c r="F22" i="41"/>
  <c r="I22" i="41" s="1"/>
  <c r="F21" i="41"/>
  <c r="I21" i="41" s="1"/>
  <c r="H18" i="41"/>
  <c r="D21" i="39"/>
  <c r="I19" i="39"/>
  <c r="F19" i="39"/>
  <c r="I18" i="39"/>
  <c r="H18" i="39"/>
  <c r="F18" i="39"/>
  <c r="E18" i="39"/>
  <c r="D17" i="39"/>
  <c r="D18" i="39" s="1"/>
  <c r="H15" i="39"/>
  <c r="H16" i="39" s="1"/>
  <c r="I16" i="39" s="1"/>
  <c r="E15" i="39"/>
  <c r="E21" i="39" s="1"/>
  <c r="E22" i="39" s="1"/>
  <c r="E36" i="44" l="1"/>
  <c r="E44" i="44" s="1"/>
  <c r="C254" i="68"/>
  <c r="E248" i="68"/>
  <c r="E255" i="68"/>
  <c r="H44" i="44"/>
  <c r="F272" i="68" s="1"/>
  <c r="F275" i="68"/>
  <c r="F276" i="68" s="1"/>
  <c r="C54" i="68"/>
  <c r="M54" i="68" s="1"/>
  <c r="N54" i="68"/>
  <c r="F255" i="68"/>
  <c r="C253" i="68"/>
  <c r="C257" i="68"/>
  <c r="C258" i="68" s="1"/>
  <c r="F248" i="68"/>
  <c r="F258" i="68"/>
  <c r="D22" i="39"/>
  <c r="F21" i="68"/>
  <c r="C21" i="68" s="1"/>
  <c r="N57" i="68"/>
  <c r="C57" i="68"/>
  <c r="M57" i="68" s="1"/>
  <c r="D34" i="44"/>
  <c r="C274" i="68" s="1"/>
  <c r="D39" i="41"/>
  <c r="C48" i="68" s="1"/>
  <c r="M48" i="68" s="1"/>
  <c r="E35" i="44"/>
  <c r="E43" i="44" s="1"/>
  <c r="D93" i="41"/>
  <c r="D51" i="68" s="1"/>
  <c r="E93" i="41"/>
  <c r="E114" i="41" s="1"/>
  <c r="E43" i="41"/>
  <c r="F75" i="43"/>
  <c r="D73" i="43"/>
  <c r="F73" i="43" s="1"/>
  <c r="H85" i="43"/>
  <c r="H73" i="43"/>
  <c r="H97" i="41"/>
  <c r="E106" i="41"/>
  <c r="F106" i="41" s="1"/>
  <c r="H65" i="41"/>
  <c r="D116" i="41"/>
  <c r="F45" i="68" s="1"/>
  <c r="N45" i="68" s="1"/>
  <c r="I78" i="43"/>
  <c r="F78" i="43"/>
  <c r="I77" i="43"/>
  <c r="I75" i="43"/>
  <c r="I70" i="43"/>
  <c r="D41" i="44"/>
  <c r="F277" i="68" s="1"/>
  <c r="F39" i="44"/>
  <c r="I39" i="44"/>
  <c r="I14" i="45"/>
  <c r="H21" i="44"/>
  <c r="H45" i="44" s="1"/>
  <c r="E37" i="44"/>
  <c r="I27" i="44"/>
  <c r="F28" i="44"/>
  <c r="E25" i="44"/>
  <c r="H47" i="41"/>
  <c r="H95" i="41" s="1"/>
  <c r="F52" i="68" s="1"/>
  <c r="F53" i="68" s="1"/>
  <c r="F109" i="41"/>
  <c r="I109" i="41" s="1"/>
  <c r="F70" i="41"/>
  <c r="I70" i="41"/>
  <c r="I29" i="41"/>
  <c r="E95" i="41"/>
  <c r="F95" i="41" s="1"/>
  <c r="F65" i="41"/>
  <c r="I65" i="41" s="1"/>
  <c r="E94" i="41"/>
  <c r="E63" i="41"/>
  <c r="H64" i="41"/>
  <c r="I71" i="41"/>
  <c r="H109" i="41"/>
  <c r="H112" i="41" s="1"/>
  <c r="F58" i="68" s="1"/>
  <c r="F97" i="41"/>
  <c r="I97" i="41" s="1"/>
  <c r="I78" i="41"/>
  <c r="F78" i="41"/>
  <c r="F46" i="41"/>
  <c r="I46" i="41" s="1"/>
  <c r="F32" i="41"/>
  <c r="F20" i="41"/>
  <c r="I20" i="41" s="1"/>
  <c r="E17" i="41"/>
  <c r="H17" i="41" s="1"/>
  <c r="F19" i="41"/>
  <c r="I19" i="41" s="1"/>
  <c r="I15" i="39"/>
  <c r="I21" i="39" s="1"/>
  <c r="D28" i="41"/>
  <c r="H32" i="41"/>
  <c r="I32" i="41" s="1"/>
  <c r="H19" i="41"/>
  <c r="F45" i="41"/>
  <c r="F66" i="41"/>
  <c r="I66" i="41" s="1"/>
  <c r="E40" i="41"/>
  <c r="I45" i="41"/>
  <c r="H46" i="41"/>
  <c r="D63" i="41"/>
  <c r="F101" i="41"/>
  <c r="I101" i="41" s="1"/>
  <c r="E112" i="41"/>
  <c r="F112" i="41" s="1"/>
  <c r="I112" i="41" s="1"/>
  <c r="F82" i="43"/>
  <c r="I80" i="43"/>
  <c r="F77" i="43"/>
  <c r="D85" i="43"/>
  <c r="F247" i="68" s="1"/>
  <c r="D25" i="44"/>
  <c r="H26" i="44"/>
  <c r="H35" i="44" s="1"/>
  <c r="E275" i="68" s="1"/>
  <c r="F27" i="44"/>
  <c r="E45" i="44"/>
  <c r="H28" i="44"/>
  <c r="I28" i="44" s="1"/>
  <c r="F21" i="44"/>
  <c r="F23" i="44"/>
  <c r="I23" i="44" s="1"/>
  <c r="H19" i="44"/>
  <c r="I74" i="43"/>
  <c r="I82" i="43"/>
  <c r="F74" i="43"/>
  <c r="E84" i="43"/>
  <c r="F84" i="43" s="1"/>
  <c r="F69" i="43"/>
  <c r="I69" i="43"/>
  <c r="F30" i="41"/>
  <c r="I30" i="41" s="1"/>
  <c r="F18" i="41"/>
  <c r="I18" i="41" s="1"/>
  <c r="E28" i="41"/>
  <c r="H30" i="41"/>
  <c r="H40" i="41" s="1"/>
  <c r="E49" i="68" s="1"/>
  <c r="E50" i="68" s="1"/>
  <c r="D43" i="41"/>
  <c r="H101" i="41"/>
  <c r="D17" i="41"/>
  <c r="H31" i="41"/>
  <c r="H35" i="41"/>
  <c r="F61" i="41"/>
  <c r="I61" i="41" s="1"/>
  <c r="F31" i="41"/>
  <c r="I31" i="41" s="1"/>
  <c r="F47" i="41"/>
  <c r="I47" i="41" s="1"/>
  <c r="F22" i="39"/>
  <c r="H21" i="39"/>
  <c r="F22" i="68" s="1"/>
  <c r="E16" i="39"/>
  <c r="F16" i="39" s="1"/>
  <c r="F15" i="39"/>
  <c r="F21" i="39" s="1"/>
  <c r="N247" i="68" l="1"/>
  <c r="C247" i="68"/>
  <c r="M247" i="68" s="1"/>
  <c r="C277" i="68"/>
  <c r="C279" i="68" s="1"/>
  <c r="F279" i="68"/>
  <c r="F249" i="68"/>
  <c r="E276" i="68"/>
  <c r="E272" i="68"/>
  <c r="E273" i="68" s="1"/>
  <c r="I73" i="43"/>
  <c r="F15" i="68"/>
  <c r="C15" i="68" s="1"/>
  <c r="E249" i="68"/>
  <c r="C248" i="68"/>
  <c r="C58" i="68"/>
  <c r="C59" i="68" s="1"/>
  <c r="F59" i="68"/>
  <c r="H41" i="41"/>
  <c r="F49" i="68" s="1"/>
  <c r="F50" i="68" s="1"/>
  <c r="F16" i="68"/>
  <c r="C16" i="68" s="1"/>
  <c r="C22" i="68"/>
  <c r="F23" i="68"/>
  <c r="F17" i="68" s="1"/>
  <c r="C255" i="68"/>
  <c r="D114" i="41"/>
  <c r="D45" i="68" s="1"/>
  <c r="D286" i="68" s="1"/>
  <c r="H43" i="44"/>
  <c r="E115" i="41"/>
  <c r="H115" i="41" s="1"/>
  <c r="E46" i="68" s="1"/>
  <c r="F40" i="41"/>
  <c r="I40" i="41" s="1"/>
  <c r="E39" i="41"/>
  <c r="I21" i="44"/>
  <c r="F63" i="41"/>
  <c r="I63" i="41" s="1"/>
  <c r="H106" i="41"/>
  <c r="F55" i="68" s="1"/>
  <c r="E116" i="41"/>
  <c r="F116" i="41" s="1"/>
  <c r="D92" i="41"/>
  <c r="C51" i="68" s="1"/>
  <c r="M51" i="68" s="1"/>
  <c r="D115" i="41"/>
  <c r="E45" i="68" s="1"/>
  <c r="F93" i="41"/>
  <c r="I93" i="41" s="1"/>
  <c r="H63" i="41"/>
  <c r="I64" i="41"/>
  <c r="H94" i="41"/>
  <c r="E52" i="68" s="1"/>
  <c r="E53" i="68" s="1"/>
  <c r="D83" i="43"/>
  <c r="F85" i="43"/>
  <c r="D43" i="44"/>
  <c r="F41" i="44"/>
  <c r="I41" i="44"/>
  <c r="D45" i="44"/>
  <c r="I45" i="44" s="1"/>
  <c r="D44" i="44"/>
  <c r="F271" i="68" s="1"/>
  <c r="F273" i="68" s="1"/>
  <c r="I35" i="44"/>
  <c r="E34" i="44"/>
  <c r="F35" i="44"/>
  <c r="F25" i="44"/>
  <c r="H43" i="41"/>
  <c r="F41" i="41"/>
  <c r="I41" i="41" s="1"/>
  <c r="E92" i="41"/>
  <c r="H93" i="41"/>
  <c r="D52" i="68" s="1"/>
  <c r="D53" i="68" s="1"/>
  <c r="F94" i="41"/>
  <c r="I94" i="41" s="1"/>
  <c r="F43" i="41"/>
  <c r="I43" i="41" s="1"/>
  <c r="F17" i="41"/>
  <c r="I17" i="41" s="1"/>
  <c r="H22" i="39"/>
  <c r="I22" i="39" s="1"/>
  <c r="I95" i="41"/>
  <c r="I85" i="43"/>
  <c r="F36" i="44"/>
  <c r="F37" i="44"/>
  <c r="H25" i="44"/>
  <c r="I25" i="44" s="1"/>
  <c r="E42" i="44"/>
  <c r="H37" i="44"/>
  <c r="I11" i="44"/>
  <c r="H84" i="43"/>
  <c r="E83" i="43"/>
  <c r="H28" i="41"/>
  <c r="F28" i="41"/>
  <c r="I28" i="41" s="1"/>
  <c r="C55" i="68" l="1"/>
  <c r="C56" i="68" s="1"/>
  <c r="F56" i="68"/>
  <c r="O54" i="68"/>
  <c r="E286" i="68"/>
  <c r="E47" i="68"/>
  <c r="E287" i="68"/>
  <c r="H34" i="44"/>
  <c r="C275" i="68" s="1"/>
  <c r="C276" i="68" s="1"/>
  <c r="G275" i="68"/>
  <c r="C23" i="68"/>
  <c r="M15" i="68"/>
  <c r="N15" i="68"/>
  <c r="N286" i="68" s="1"/>
  <c r="N288" i="68" s="1"/>
  <c r="F286" i="68"/>
  <c r="O57" i="68"/>
  <c r="H39" i="41"/>
  <c r="C49" i="68" s="1"/>
  <c r="C50" i="68" s="1"/>
  <c r="C17" i="68"/>
  <c r="C249" i="68"/>
  <c r="H114" i="41"/>
  <c r="D46" i="68" s="1"/>
  <c r="F43" i="44"/>
  <c r="H83" i="43"/>
  <c r="I84" i="43"/>
  <c r="H116" i="41"/>
  <c r="F46" i="68" s="1"/>
  <c r="F47" i="68" s="1"/>
  <c r="F92" i="41"/>
  <c r="F39" i="41"/>
  <c r="I39" i="41" s="1"/>
  <c r="F115" i="41"/>
  <c r="I115" i="41" s="1"/>
  <c r="D113" i="41"/>
  <c r="C45" i="68" s="1"/>
  <c r="M45" i="68" s="1"/>
  <c r="F114" i="41"/>
  <c r="I114" i="41" s="1"/>
  <c r="H92" i="41"/>
  <c r="C52" i="68" s="1"/>
  <c r="C53" i="68" s="1"/>
  <c r="I106" i="41"/>
  <c r="F45" i="44"/>
  <c r="D42" i="44"/>
  <c r="F44" i="44"/>
  <c r="E113" i="41"/>
  <c r="I37" i="44"/>
  <c r="I44" i="44"/>
  <c r="H42" i="44"/>
  <c r="C272" i="68" s="1"/>
  <c r="I43" i="44"/>
  <c r="F34" i="44"/>
  <c r="F83" i="43"/>
  <c r="I83" i="43"/>
  <c r="G276" i="68" l="1"/>
  <c r="G272" i="68"/>
  <c r="D47" i="68"/>
  <c r="D287" i="68"/>
  <c r="E288" i="68"/>
  <c r="M286" i="68"/>
  <c r="M288" i="68" s="1"/>
  <c r="F42" i="44"/>
  <c r="C271" i="68"/>
  <c r="C273" i="68" s="1"/>
  <c r="I34" i="44"/>
  <c r="F287" i="68"/>
  <c r="F288" i="68" s="1"/>
  <c r="I116" i="41"/>
  <c r="I92" i="41"/>
  <c r="F113" i="41"/>
  <c r="H113" i="41"/>
  <c r="I36" i="44"/>
  <c r="I42" i="44"/>
  <c r="D288" i="68" l="1"/>
  <c r="I113" i="41"/>
  <c r="C46" i="68"/>
  <c r="C47" i="68" s="1"/>
  <c r="G273" i="68"/>
  <c r="G287" i="68"/>
  <c r="G288" i="68" s="1"/>
  <c r="C287" i="68" l="1"/>
  <c r="C288" i="68" s="1"/>
</calcChain>
</file>

<file path=xl/sharedStrings.xml><?xml version="1.0" encoding="utf-8"?>
<sst xmlns="http://schemas.openxmlformats.org/spreadsheetml/2006/main" count="4829" uniqueCount="1993">
  <si>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</si>
  <si>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</si>
  <si>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</si>
  <si>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</si>
  <si>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</si>
  <si>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</si>
  <si>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</si>
  <si>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</si>
  <si>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</si>
  <si>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Подпрограмма 1 "Комплексное освоение земельных участков в целях жилищного строительства и развитие застроенных территорий"</t>
  </si>
  <si>
    <t>1.</t>
  </si>
  <si>
    <t xml:space="preserve">Основное мероприятие 01.
Создание условий для развития рынка доступного жилья, развитие жилищного строительства
</t>
  </si>
  <si>
    <t>1.1</t>
  </si>
  <si>
    <t>1.2</t>
  </si>
  <si>
    <t>2.</t>
  </si>
  <si>
    <t>2.1.</t>
  </si>
  <si>
    <t>3.</t>
  </si>
  <si>
    <t xml:space="preserve">Основное мероприятие 07.
Финансовое обеспечение выполнения отдельных государственных полномочий в сфере жилищной политики, переданных органам местного самоуправления
</t>
  </si>
  <si>
    <t>Итого</t>
  </si>
  <si>
    <t>Средства бюджета Московской области</t>
  </si>
  <si>
    <t>3.1.</t>
  </si>
  <si>
    <t>Подпрограмма 2 "Обеспечение жильём молодых семей"</t>
  </si>
  <si>
    <t>Средства федерального бюджета</t>
  </si>
  <si>
    <t>Средства бюджета городского округа Мытищи</t>
  </si>
  <si>
    <t>Внебюджетные средства</t>
  </si>
  <si>
    <t>1.1.</t>
  </si>
  <si>
    <t>Подпрограмма 4 "Социальная ипотека"</t>
  </si>
  <si>
    <t>Подпрограмма 7 "Улучшение жилищных условий отдельных категорий многодетных семей"</t>
  </si>
  <si>
    <t>2.2.</t>
  </si>
  <si>
    <t xml:space="preserve">Итого по муниципальной программе </t>
  </si>
  <si>
    <t xml:space="preserve">"Развитие инженерной инфраструктуры и энергоэффективности" </t>
  </si>
  <si>
    <t>Подпрограмма 1 "Чистая вода"</t>
  </si>
  <si>
    <t>Подпрограмма 3 "Создание условий для обеспечения качественными коммунальными услугами"</t>
  </si>
  <si>
    <t>Подпрограмма 4 "Энергосбережение и повышение энергетической эффективности"</t>
  </si>
  <si>
    <t>Подпрограмма 8 "Обеспечивающая подпрограмма"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</si>
  <si>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</si>
  <si>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</si>
  <si>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</si>
  <si>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</si>
  <si>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</si>
  <si>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</si>
  <si>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</si>
  <si>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</si>
  <si>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</si>
  <si>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</si>
  <si>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</si>
  <si>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</si>
  <si>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</si>
  <si>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</si>
  <si>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</si>
  <si>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</si>
  <si>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</si>
  <si>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</si>
  <si>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</si>
  <si>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</si>
  <si>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1.3.3.</t>
  </si>
  <si>
    <t>Содержание и обслуживание ливневой канализации и очистных сооружений</t>
  </si>
  <si>
    <t>1.3.4.</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</si>
  <si>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</si>
  <si>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</si>
  <si>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</si>
  <si>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</si>
  <si>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</si>
  <si>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</si>
  <si>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</si>
  <si>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</si>
  <si>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</si>
  <si>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</si>
  <si>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</si>
  <si>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</si>
  <si>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</si>
  <si>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</si>
  <si>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</si>
  <si>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</si>
  <si>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</si>
  <si>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</si>
  <si>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</si>
  <si>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</si>
  <si>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Подпрограмма 1 "Комфортная городская среда"</t>
  </si>
  <si>
    <t>2.1</t>
  </si>
  <si>
    <t>2.2</t>
  </si>
  <si>
    <t>Благоустройство территории лесных участков</t>
  </si>
  <si>
    <t>Средства  бюджета городского округа Мытищи</t>
  </si>
  <si>
    <t>Подпрограмма 2 "Благоустройство территории"</t>
  </si>
  <si>
    <t>Подпрограмма 3 "Создание условий для обеспечения комфортного проживания жителей в многоквартирных домах"</t>
  </si>
  <si>
    <t xml:space="preserve">Муниципальная поддержка содержания и проведения ремонта МКД </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</si>
  <si>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</si>
  <si>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</si>
  <si>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</si>
  <si>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</si>
  <si>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</si>
  <si>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</si>
  <si>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</si>
  <si>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</si>
  <si>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</si>
  <si>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Реконструкция водопроводной сети</t>
  </si>
  <si>
    <t>Подпрограмма 2 "Система водоотведения"</t>
  </si>
  <si>
    <t>1.3.1</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</si>
  <si>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</si>
  <si>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1.4</t>
  </si>
  <si>
    <t>1.5</t>
  </si>
  <si>
    <t>1.6</t>
  </si>
  <si>
    <t>2.1.1</t>
  </si>
  <si>
    <t>2.1.2</t>
  </si>
  <si>
    <t>1.6.1.</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</si>
  <si>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</si>
  <si>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</si>
  <si>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</si>
  <si>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</si>
  <si>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</si>
  <si>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Приложение </t>
  </si>
  <si>
    <t>к постановлению администрации</t>
  </si>
  <si>
    <t xml:space="preserve">                     городского округа Мытищи</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</si>
  <si>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</si>
  <si>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</si>
  <si>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</si>
  <si>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</si>
  <si>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</si>
  <si>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Отклонение</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</si>
  <si>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</si>
  <si>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</si>
  <si>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</si>
  <si>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</si>
  <si>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</si>
  <si>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</si>
  <si>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</si>
  <si>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</si>
  <si>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</si>
  <si>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Подпрограмма 1 «Профилактика заболеваний и формирование здорового образа жизни. Развитие первичной медико-санитарной помощи»</t>
  </si>
  <si>
    <t>Подпрограмма 5 «Финансовое обеспечение системы организации медицинской помощи»</t>
  </si>
  <si>
    <t>Культура</t>
  </si>
  <si>
    <t>2.3</t>
  </si>
  <si>
    <t>2.4</t>
  </si>
  <si>
    <t>2.5</t>
  </si>
  <si>
    <t>Подпрограмма 8 «Обеспечивающая подпрограмма»</t>
  </si>
  <si>
    <t>Образование</t>
  </si>
  <si>
    <t>3.1</t>
  </si>
  <si>
    <t>Подпрограмма 1 «Дошкольное образование»</t>
  </si>
  <si>
    <t>3.2</t>
  </si>
  <si>
    <t>Подпрограмма 2 «Общее образование»</t>
  </si>
  <si>
    <t>3.3</t>
  </si>
  <si>
    <t>Подпрограмма 3 «Дополнительное образование, воспитание и психолого-социальное сопровождение детей»</t>
  </si>
  <si>
    <t>3.4</t>
  </si>
  <si>
    <t>Подпрограмма 5 «Обеспечивающая подпрограмма»</t>
  </si>
  <si>
    <t>4.</t>
  </si>
  <si>
    <t>Социальная защита населения</t>
  </si>
  <si>
    <t>4.1</t>
  </si>
  <si>
    <t>Подпрограмма 1 «Социальная поддержка граждан»</t>
  </si>
  <si>
    <t>4.2</t>
  </si>
  <si>
    <t>Подпрограмма 2 «Доступная среда»</t>
  </si>
  <si>
    <t>4.3</t>
  </si>
  <si>
    <t>Подпрограмма 3 «Развитие системы отдыха и оздоровления детей»</t>
  </si>
  <si>
    <t>4.4</t>
  </si>
  <si>
    <t>Подпрограмма 8 «Развитие трудовых ресурсов и охраны труда»</t>
  </si>
  <si>
    <t>Финансирование не требуется</t>
  </si>
  <si>
    <t>4.5</t>
  </si>
  <si>
    <t>Подпрограмма 9 «Развитие и поддержка социально ориентированных некоммерческих организаций»</t>
  </si>
  <si>
    <t>5.</t>
  </si>
  <si>
    <t>Спорт</t>
  </si>
  <si>
    <t>5.1</t>
  </si>
  <si>
    <t>Подпрограмма 1 «Развитие физической культуры и спорта»</t>
  </si>
  <si>
    <t>5.2</t>
  </si>
  <si>
    <t>Подпрограмма 3 «Подготовка спортивного резерва»</t>
  </si>
  <si>
    <t>6.</t>
  </si>
  <si>
    <t xml:space="preserve">Развитие сельского хозяйства </t>
  </si>
  <si>
    <t>6.1</t>
  </si>
  <si>
    <t>6.2</t>
  </si>
  <si>
    <t>Подпрограмма 2 «Развитие мелиорации земель сельскохозяйственного назначения»</t>
  </si>
  <si>
    <t>6.3</t>
  </si>
  <si>
    <t>Подпрограмма 4 «Обеспечение эпизоотического и ветеринарно-санитарного благополучия»</t>
  </si>
  <si>
    <t>6.4</t>
  </si>
  <si>
    <t>Подпрограмма 7 «Экспорт продукции агропромышленного комплекса Московской области»</t>
  </si>
  <si>
    <t>7.</t>
  </si>
  <si>
    <t xml:space="preserve">Экология и окружающая среда </t>
  </si>
  <si>
    <t>7.1</t>
  </si>
  <si>
    <t>Подпрограмма 1 «Охрана окружающей среды»</t>
  </si>
  <si>
    <t>7.2</t>
  </si>
  <si>
    <t>Подпрограмма 2 «Развитие водохозяйственного комплекса»</t>
  </si>
  <si>
    <t>7.3</t>
  </si>
  <si>
    <t>Подпрограмма 4 «Развитие лесного хозяйства»</t>
  </si>
  <si>
    <t>8.</t>
  </si>
  <si>
    <t>Безопасность и обеспечение безопасности жизнедеятельности населения</t>
  </si>
  <si>
    <t>8.1</t>
  </si>
  <si>
    <t>Подпрограмма 1. «Профилактика преступлений и иных правонарушений»</t>
  </si>
  <si>
    <t>8.2</t>
  </si>
  <si>
    <t>Подпрограмма 2 «Снижение рисков возникновения и смягчение последствий чрезвычайных ситуаций природного и техногенного характера»</t>
  </si>
  <si>
    <t>8.3</t>
  </si>
  <si>
    <t>Подпрограмма 3 «Развитие и совершенствование систем оповещения и информирования населения Московской области»</t>
  </si>
  <si>
    <t>8.4</t>
  </si>
  <si>
    <t>Подпрограмма 4 «Обеспечение пожарной безопасности»</t>
  </si>
  <si>
    <t>8.5</t>
  </si>
  <si>
    <t>Подпрограмма 5 «Обеспечение мероприятий гражданской обороны»</t>
  </si>
  <si>
    <t>8.6</t>
  </si>
  <si>
    <t>Подпрограмма 6 «Обеспечивающая подпрограмма»</t>
  </si>
  <si>
    <t>9.</t>
  </si>
  <si>
    <t>Жилище</t>
  </si>
  <si>
    <t>9.1</t>
  </si>
  <si>
    <t>Подпрограмма 1 «Комплексное освоение земельных участков в целях жилищного строительства и развитие застроенных территорий»</t>
  </si>
  <si>
    <t>9.2</t>
  </si>
  <si>
    <t>Подпрограмма 2 «Обеспечение жильем молодых семей»</t>
  </si>
  <si>
    <t>9.3</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</si>
  <si>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</si>
  <si>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9.4</t>
  </si>
  <si>
    <t>Подпрограмма 4 «Социальная ипотека»</t>
  </si>
  <si>
    <t>9.5</t>
  </si>
  <si>
    <t>9.6</t>
  </si>
  <si>
    <t>Подпрограмма 8 «Обеспечение жильем отдельных категорий граждан, установленных федеральным законодательством»</t>
  </si>
  <si>
    <t>10.</t>
  </si>
  <si>
    <t>Развитие инженерной инфраструктуры и энергоэффективности</t>
  </si>
  <si>
    <t>10.1</t>
  </si>
  <si>
    <t>Подпрограмма 1 «Чистая вода»</t>
  </si>
  <si>
    <t>10.2</t>
  </si>
  <si>
    <t>Подпрограмма 3 «Создание условий для обеспечения качественными коммунальными услугами»</t>
  </si>
  <si>
    <t>10.3</t>
  </si>
  <si>
    <t>Подпрограмма 4 «Энергосбережение и повышение энергетической эффективности»</t>
  </si>
  <si>
    <t>10.4</t>
  </si>
  <si>
    <t>11.</t>
  </si>
  <si>
    <t>Предпринимательство</t>
  </si>
  <si>
    <t>11.1</t>
  </si>
  <si>
    <t>Подпрограмма 1 «Инвестиции»</t>
  </si>
  <si>
    <t>11.2</t>
  </si>
  <si>
    <t>Подпрограмма 2 «Развитие конкуренции»</t>
  </si>
  <si>
    <t>11.3</t>
  </si>
  <si>
    <t>Подпрограмма 3 «Развитие малого и среднего предпринимательства»</t>
  </si>
  <si>
    <t>11.4</t>
  </si>
  <si>
    <t>12.</t>
  </si>
  <si>
    <t>Управление имуществом и муниципальными финансами</t>
  </si>
  <si>
    <t>12.1</t>
  </si>
  <si>
    <t>Подпрограмма 1 «Развитие имущественного комплекса»</t>
  </si>
  <si>
    <t>12.2</t>
  </si>
  <si>
    <t>Подпрограмма 3 «Совершенствование муниципальной службы Московской области»</t>
  </si>
  <si>
    <t>12.3</t>
  </si>
  <si>
    <t>Подпрограмма 4 «Управление муниципальными финансами»</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</si>
  <si>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</si>
  <si>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</si>
  <si>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</si>
  <si>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</si>
  <si>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</si>
  <si>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13.2</t>
  </si>
  <si>
    <t>Подпрограмма 4 «Молодежь Подмосковья»</t>
  </si>
  <si>
    <t>13.3</t>
  </si>
  <si>
    <t>13.4</t>
  </si>
  <si>
    <t>Подпрограмма 6 «Развитие туризма в Московской области»</t>
  </si>
  <si>
    <t>14.</t>
  </si>
  <si>
    <t>Развитие и функционирование дорожно-транспортного комплекса</t>
  </si>
  <si>
    <t>14.1</t>
  </si>
  <si>
    <t>Подпрограмма 1 «Пассажирский транспорт общего пользования»</t>
  </si>
  <si>
    <t>14.2</t>
  </si>
  <si>
    <t>Подпрограмма 2 «Дороги Подмосковья»</t>
  </si>
  <si>
    <t>15.</t>
  </si>
  <si>
    <t>Цифровое муниципальное образование</t>
  </si>
  <si>
    <t>15.1</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</si>
  <si>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</si>
  <si>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15.2</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</si>
  <si>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</si>
  <si>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16.</t>
  </si>
  <si>
    <t>Архитектура и градостроительство</t>
  </si>
  <si>
    <t>16.1</t>
  </si>
  <si>
    <t>Подпрограмма 1 «Разработка Генерального плана развития городского округа»</t>
  </si>
  <si>
    <t>16.2</t>
  </si>
  <si>
    <t>Подпрограмма 2 «Реализация политики пространственного развития городского округа»</t>
  </si>
  <si>
    <t>16.3</t>
  </si>
  <si>
    <t>Подпрограмма 4 «Обеспечивающая подпрограмма»</t>
  </si>
  <si>
    <t>17.</t>
  </si>
  <si>
    <t>Формирование современной комфортной городской среды</t>
  </si>
  <si>
    <t>17.1</t>
  </si>
  <si>
    <t>Подпрограмма 1 «Комфортная городская среда»</t>
  </si>
  <si>
    <t>17.2</t>
  </si>
  <si>
    <t>Подпрограмма 2 «Благоустройство территорий»</t>
  </si>
  <si>
    <t>17.3</t>
  </si>
  <si>
    <t>Подпрограмма 3 «Создание условий для обеспечения комфортного проживания жителей в многоквартирных домах»</t>
  </si>
  <si>
    <t>18.</t>
  </si>
  <si>
    <t>Строительство объектов социальной инфраструктуры</t>
  </si>
  <si>
    <t>18.1</t>
  </si>
  <si>
    <t>Подпрограмма 3 «Строительство (реконструкция) объектов образования»</t>
  </si>
  <si>
    <t>18.2</t>
  </si>
  <si>
    <t>Подпрограмма 5 «Строительство (реконструкция) объектов физической культуры и спорта»</t>
  </si>
  <si>
    <t>19.</t>
  </si>
  <si>
    <t>Переселение граждан из аварийного жилищного фонда</t>
  </si>
  <si>
    <t>19.1</t>
  </si>
  <si>
    <t>ИТОГО по муниципальным программам</t>
  </si>
  <si>
    <t xml:space="preserve">  </t>
  </si>
  <si>
    <t>"Культура"</t>
  </si>
  <si>
    <t xml:space="preserve">Основное мероприятие 01.
Обеспечение выполнения функций муниципальных музеев 
</t>
  </si>
  <si>
    <t xml:space="preserve">Мероприятие 1.1
Расходы на обеспечение деятельности (оказание услуг) муниципальных учреждений – музеи, галереи
</t>
  </si>
  <si>
    <t>1.1.1.</t>
  </si>
  <si>
    <t>Мероприятие 1.1.1
Расходы на обеспечение деятельности (оказание услуг) МБУК «Мытищинский историко-художественный музей»</t>
  </si>
  <si>
    <t>1.1.2.</t>
  </si>
  <si>
    <t>Мероприятие 1.1.2 
Расходы на обеспечение деятельности (оказание услуг) МБУК «МКГ»</t>
  </si>
  <si>
    <t xml:space="preserve">Мероприятие 1.2
Укрепление материально-технической базы и проведение текущего ремонта учреждений музеев, галерей
</t>
  </si>
  <si>
    <t>1.2.1.</t>
  </si>
  <si>
    <t>Мероприятие 1.2.1 
Укрепление материально-технической базы и проведение текущего ремонта МБУК «Мытищинский историко-художественный музей»</t>
  </si>
  <si>
    <t>1.2.2.</t>
  </si>
  <si>
    <t>Мероприятие 1.2.2 
Укрепление материально-технической базы и проведение текущего ремонта МБУК «МКГ»</t>
  </si>
  <si>
    <t xml:space="preserve">Основное мероприятие 01.
Организация библиотечного обслуживания населения муниципальными библиотеками Московской области
</t>
  </si>
  <si>
    <t xml:space="preserve">Мероприятие 1.2
Расходы на обеспечение деятельности (оказание услуг) муниципальных учреждений – библиотеки
</t>
  </si>
  <si>
    <t>Мероприятие 1.2.1 
Расходы на обеспечение деятельности (оказание услуг) МБУК «МЦБ»</t>
  </si>
  <si>
    <t>Мероприятие 1.2.2  
Расходы на обеспечение деятельности (оказание услуг) МАУК «БИЦ»</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</si>
  <si>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t>
  </si>
  <si>
    <t xml:space="preserve">Мероприятие 1.4
Укрепление материально-технической базы и проведение текущего ремонта библиотек
</t>
  </si>
  <si>
    <t xml:space="preserve">Мероприятие 1.4.1
Укрепление материально-технической базы и проведение текущего ремонта МАУК «БИЦ»
</t>
  </si>
  <si>
    <t xml:space="preserve">Мероприятие 1.5
Комплектование книжных фондов библиотек
</t>
  </si>
  <si>
    <t xml:space="preserve">Мероприятие 1.5.1
Комплектование книжного фонда МАУК «БИЦ»
</t>
  </si>
  <si>
    <t xml:space="preserve">Средства федерального бюджета </t>
  </si>
  <si>
    <t xml:space="preserve">Мероприятие 1.1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</si>
  <si>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Мероприятие 1.1.1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МТДК «ФЭСТ»)</t>
  </si>
  <si>
    <t>Мероприятие 1.1.2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МТК «Огниво»)</t>
  </si>
  <si>
    <t>Мероприятие 1.3
Расходы на обеспечение деятельности (оказание услуг) муниципальных учреждений – театрально-концертные организации</t>
  </si>
  <si>
    <t>Мероприятие 1.3.1 
Расходы на обеспечение деятельности (оказание услуг) МБУК МТДК «ФЭСТ»</t>
  </si>
  <si>
    <t>Мероприятие 1.3.2 
Расходы на обеспечение деятельности (оказание услуг) МБУК МТК «Огниво»</t>
  </si>
  <si>
    <t>Мероприятие 1.5 
Мероприятия в сфере культуры</t>
  </si>
  <si>
    <t>Мероприятие 1.5.1 
Мероприятия в сфере культуры МБУК «Мытищинский историко-художественный музей»</t>
  </si>
  <si>
    <t>1.3.2</t>
  </si>
  <si>
    <t>Мероприятие 1.5.2 
Мероприятия в сфере культуры МАУК «БИЦ»</t>
  </si>
  <si>
    <t>1.3.3</t>
  </si>
  <si>
    <t>Мероприятие 1.5.3 
Мероприятия в сфере культуры МБУК МТК «Огниво»</t>
  </si>
  <si>
    <t>1.3.4</t>
  </si>
  <si>
    <t>Мероприятие 1.5.4 
Мероприятия в сфере культуры МБУК МДК «Яуза»</t>
  </si>
  <si>
    <t>Мероприятие 1.5.5 
Мероприятия в сфере культуры МБУК «КИЦ «Леонидовка»</t>
  </si>
  <si>
    <t>Мероприятие 1.5.6 
Мероприятия в сфере культуры МБУК «КДЦ «Бородино»</t>
  </si>
  <si>
    <t>Мероприятие 1.5.7 
Мероприятия в сфере культуры МБУК ЦКД «Марфино»</t>
  </si>
  <si>
    <t>Мероприятие 1.5.8 
Мероприятия в сфере культуры МАУ ЦК «Подмосковье»</t>
  </si>
  <si>
    <t>Мероприятие 1.5.9 
День труда</t>
  </si>
  <si>
    <t>Мероприятие 1.5.10 
Мероприятия в сфере культуры МБУК «МКГ»</t>
  </si>
  <si>
    <t xml:space="preserve">Основное мероприятие 03.
Реализация отдельных функций органа местного самоуправления в сфере культуры
</t>
  </si>
  <si>
    <t xml:space="preserve">Мероприятие 3.1 
Стипендия выдающимся деятелям культуры, искусства и молодым авторам </t>
  </si>
  <si>
    <t xml:space="preserve">Основное мероприятие 05.       
Обеспечение функций культурно-досуговых учреждений
</t>
  </si>
  <si>
    <t>Мероприятие 5.1.
Расходы на обеспечение деятельности (оказание услуг) муниципальных учреждений – культурно-досуговые учреждения</t>
  </si>
  <si>
    <t>3.1.1.</t>
  </si>
  <si>
    <t>Мероприятие 5.1.1 
Расходы на обеспечение деятельности (оказание услуг) МБУК МДК «Яуза»</t>
  </si>
  <si>
    <t>3.1.2.</t>
  </si>
  <si>
    <t>Мероприятие 5.1.2 
Расходы на обеспечение деятельности (оказание услуг) МБУК «КИЦ «Леонидовка»</t>
  </si>
  <si>
    <t>3.1.3.</t>
  </si>
  <si>
    <t>Мероприятие 5.1.3 
Расходы на обеспечение деятельности (оказание услуг) МБУК «КДЦ «Бородино»</t>
  </si>
  <si>
    <t>3.1.4.</t>
  </si>
  <si>
    <t>Мероприятие 5.1.4 
расходы на обеспечение деятельности (оказание услуг) МБУК ЦКД «Марфино»</t>
  </si>
  <si>
    <t>3.1.5.</t>
  </si>
  <si>
    <t xml:space="preserve">Мероприятие 5.1.5 
Расходы на обеспечение деятельности (оказание услуг) МАУ ЦК «Подмосковье» </t>
  </si>
  <si>
    <t>3.1.6.</t>
  </si>
  <si>
    <t>Мероприятие 5.1.6 
Оформление земельных участков</t>
  </si>
  <si>
    <t>3.2.</t>
  </si>
  <si>
    <t>Мероприятие 5.2 
Укрепление материально-технической базы и проведение текущего ремонта культурно-досуговых учреждений</t>
  </si>
  <si>
    <t>3.2.1.</t>
  </si>
  <si>
    <t>Мероприятие 5.2.1 
Укрепление материально-технической базы и проведение текущего ремонта МБУК МДК «Яуза»</t>
  </si>
  <si>
    <t>Мероприятие 5.2.2 
Укрепление материально-технической базы и проведение текущего ремонта МБУК «КИЦ «Леонидовка»</t>
  </si>
  <si>
    <t>3.2.2.</t>
  </si>
  <si>
    <t>3.2.3.</t>
  </si>
  <si>
    <t>3.2.4.</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</si>
  <si>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</si>
  <si>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</si>
  <si>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</si>
  <si>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 xml:space="preserve">Мероприятие 2.1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</si>
  <si>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Итого по подпрограмме 7</t>
  </si>
  <si>
    <t xml:space="preserve">Основное мероприятие 01.
Создание условий для реализации полномочий органов местного самоуправления
</t>
  </si>
  <si>
    <t>Мероприятие 1.2. 
Мероприятия в сфере культуры</t>
  </si>
  <si>
    <t>Мероприятие 1.2.1 
Мероприятия управления культуры администрации городского округа Мытищи Московской области</t>
  </si>
  <si>
    <t>"Образование"</t>
  </si>
  <si>
    <t>Подпрограмма 1 "Дошкольное образование"</t>
  </si>
  <si>
    <t>Средства бюджета Московской области:</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</si>
  <si>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</si>
  <si>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</si>
  <si>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</si>
  <si>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</si>
  <si>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</si>
  <si>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</si>
  <si>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</si>
  <si>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</si>
  <si>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</si>
  <si>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</si>
  <si>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</si>
  <si>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 xml:space="preserve">Основное мероприятие 01. «Финансовое обеспечение деятельности образовательных организаций»                                </t>
  </si>
  <si>
    <t>Средства федерального бюджета:</t>
  </si>
  <si>
    <t xml:space="preserve">Мероприятие 01.01.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</si>
  <si>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01.02.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</si>
  <si>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</si>
  <si>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</si>
  <si>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</si>
  <si>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</si>
  <si>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</si>
  <si>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</si>
  <si>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</si>
  <si>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</si>
  <si>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</si>
  <si>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</si>
  <si>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</si>
  <si>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</si>
  <si>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Основное мероприятие Е1. Федеральный проект «Современная школа»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</si>
  <si>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</si>
  <si>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</si>
  <si>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 xml:space="preserve">Подпрограмма 3 "Дополнительное образование, воспитание и психолого-социальное сопровождение детей" </t>
  </si>
  <si>
    <t xml:space="preserve">Основное мероприятие 03. «Финансовое  обеспечение оказания услуг (выполнения работ) организациями дополнительного образования»   </t>
  </si>
  <si>
    <t xml:space="preserve">Мероприятие 03.01. Расходы на обеспечение деятельности (оказание услуг) муниципальных учреждений - организации дополнительного образования                                                 </t>
  </si>
  <si>
    <t>Подпрограмма 5 "Обеспечивающая подпрограмма"</t>
  </si>
  <si>
    <t xml:space="preserve">Основное мероприятие 01. «Создание условий для реализации полномочий органов местного самоуправления»                                  </t>
  </si>
  <si>
    <t>Мероприятия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</si>
  <si>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</si>
  <si>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</si>
  <si>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</si>
  <si>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</si>
  <si>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</si>
  <si>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</si>
  <si>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</si>
  <si>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</si>
  <si>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</si>
  <si>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Подпрограмма 3. "Подготовка спортивного резерва"</t>
  </si>
  <si>
    <t>Мероприятие 2. Обеспечение членов спортивных сборных команд Московской области спортивной экипировкой</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</si>
  <si>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223 мероприятий, приняли участие в 165 мероприятиях. Всего завоевали: 35-золотых, 4 - серебряных, 14 бронзовых медалей.</t>
  </si>
  <si>
    <t>-</t>
  </si>
  <si>
    <t>Основное мероприятие Р5. Федеральный проект "Спорт-норма жизни"</t>
  </si>
  <si>
    <t>Мероприятие Р5.1. Приобретение спортивного оборудования и инвентаря для приведения организаций спортивной подготовки в нормативное состояние</t>
  </si>
  <si>
    <t>В 2020 году финансирование не предусмотрено.</t>
  </si>
  <si>
    <t>Мероприятие Р5.2.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</si>
  <si>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</si>
  <si>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</si>
  <si>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</si>
  <si>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</si>
  <si>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</si>
  <si>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</si>
  <si>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Заключено Соглашение №36 между главным распорядителем средств бюджета Московской области и администрацией г.о. Мытищи о предоставлении субсидий.  Денежные средства по соглашению предоставлены и осуществлена оплата труда сотрудников, принимающих участие в выполнении   отдельных полномочий по данному направлению.</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</si>
  <si>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</si>
  <si>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</si>
  <si>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</si>
  <si>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Мероприятие 02.02. Строительство (реконструкция) объектов общего образования за счет средств бюджетов муниципальных образований Московской области</t>
  </si>
  <si>
    <t>Основное мероприятие 05. Организация строительства (реконструкции) объектов дошкольного образования за счет внебюджетных источников</t>
  </si>
  <si>
    <t>Мероприятие 05.01. Строительство  (реконструкция) объектов дошкольного образования за счет внебюджетных источников</t>
  </si>
  <si>
    <t>Основное мероприятие 06. Организация строительства (реконструкции) объектов общего образования за счет внебюджетных источников</t>
  </si>
  <si>
    <t>Мероприятие 06.01. Строительство (реконструкция) объектов общего образования за счет внебюджетных источников</t>
  </si>
  <si>
    <t>Основное мероприятие Е1. "Федеральный проект "Современная школа"</t>
  </si>
  <si>
    <t>5.1.</t>
  </si>
  <si>
    <t>Мероприятие Е1.02. Капитальные вложения в объекты общего образования</t>
  </si>
  <si>
    <t>5.2.</t>
  </si>
  <si>
    <t>Мероприятие Е1.03. Капитальные вложения в общеобразовательные организации в целях обеспечения односменного режима обучения</t>
  </si>
  <si>
    <t xml:space="preserve">Основное мероприятие 01.
Организация строительства (реконструкции) объектов физической культуры и спорта
</t>
  </si>
  <si>
    <t xml:space="preserve">Мероприятие 01.02.
Строительство (реконструкция) объектов физической культуры и спорта за счет средств бюджетов муниципальных образований Московской области
</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</si>
  <si>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</si>
  <si>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</si>
  <si>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</si>
  <si>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</si>
  <si>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</si>
  <si>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</si>
  <si>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</si>
  <si>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</si>
  <si>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</si>
  <si>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</si>
  <si>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</si>
  <si>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Детский сад на 150 мест по адресу: Московская область, г. Мытищи, мкр. 25А, пер. 1-ый Рупасовский  (ПИР и строительство)</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</si>
  <si>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t>
  </si>
  <si>
    <t>г.о. Мытищи, г.п. Пироговский, дер. Пирогово (детский сад на 225 мест, 2017-2021 гг.)</t>
  </si>
  <si>
    <t>г.о. Мытищи, г.п. Пироговский, пос. Мебельной фабрики (детский сад на 100 мест, 2018-2020 гг.)</t>
  </si>
  <si>
    <t>г.о. Мытищи, юго-западнее дер. Болтино (общеобразовательная школа на 600 мест, 2019-2021 гг.)</t>
  </si>
  <si>
    <t>СОДЕРЖАНИЕ</t>
  </si>
  <si>
    <t>Наименование программы/подпрограммы</t>
  </si>
  <si>
    <t>№ страницы</t>
  </si>
  <si>
    <t xml:space="preserve">Сводная </t>
  </si>
  <si>
    <t>10.5</t>
  </si>
  <si>
    <t>Подпрограмма 2 «Система водотведения»</t>
  </si>
  <si>
    <t>Степень и результаты выполнения мероприятия</t>
  </si>
  <si>
    <t>Подпрограмма 2 "Развитие мелиорации земель сельскохозяйственного назначения"</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</si>
  <si>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</si>
  <si>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</si>
  <si>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t>
  </si>
  <si>
    <t>Осуществление мероприятий по снижению численности безнадзорных животных без владельцев на территории городского округа Мытищи</t>
  </si>
  <si>
    <t>Подпрограмма 7 "Экспорт продукции агропромышленного комплекса Московской области"</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</si>
  <si>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</si>
  <si>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</si>
  <si>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</si>
  <si>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</si>
  <si>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</si>
  <si>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Основное мероприятие 19. Дополнительные меры социальной поддержки и социальной помощи гражданам</t>
  </si>
  <si>
    <t>4.1.1.</t>
  </si>
  <si>
    <t>Основное мероприятие 20.
Создание условий для поддержания здорового образа жизни</t>
  </si>
  <si>
    <t>Подпрограмма 2 "Доступная среда"</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</si>
  <si>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</si>
  <si>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</si>
  <si>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</si>
  <si>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</si>
  <si>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</si>
  <si>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</si>
  <si>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</si>
  <si>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</si>
  <si>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</si>
  <si>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</si>
  <si>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</si>
  <si>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</si>
  <si>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</si>
  <si>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</si>
  <si>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</si>
  <si>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</si>
  <si>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</si>
  <si>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</si>
  <si>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Организация мероприятий по охране окружающей среды в границах городского округа</t>
  </si>
  <si>
    <t>Проведение исследований атмосферного воздуха и воды</t>
  </si>
  <si>
    <t>Подпрограмма 2 "Развитие водохозяйственного комплекса"</t>
  </si>
  <si>
    <t>Проведено 2 выездных обследования на предмет подготовки к противопаводковым мероприятиям сотрудниками контрольного управления, управления территориальной безопасности и Министерства экологии и природопользования МО.</t>
  </si>
  <si>
    <t>Подпрограмма 4 "Развитие лесного хозяйства"</t>
  </si>
  <si>
    <t>"Предпринимательство"</t>
  </si>
  <si>
    <t xml:space="preserve">Источники финансирования  </t>
  </si>
  <si>
    <t>2</t>
  </si>
  <si>
    <t>Согласно Мытищинскому территориальному Трехстороннему соглашению между администрацией городского округа Мытищи Московской области, Координационным Советом профсоюзов и работодателями городского округа Мытищи  с 1 ноября 2019 года  в организациях внебюджетного сектора установлен минимальный уровень оплаты труда 19500 рублей.</t>
  </si>
  <si>
    <t>Мероприятие 7.5.1                                   Мониторинг динамики размера заработной платы на действующих предприятиях</t>
  </si>
  <si>
    <t>Подпрограмма 2 "Развитие конкуренции"</t>
  </si>
  <si>
    <t>Повышение экономической эффективности при закупках товаров, работ и услуг путем унификации закупочной деятельности.</t>
  </si>
  <si>
    <t>Повышение уровня централизации закупок путем увеличения количества совместных закупок.</t>
  </si>
  <si>
    <t>Основное мероприятие 04.                        Реализация комплекса мер по содействию развитию конкуренции</t>
  </si>
  <si>
    <t xml:space="preserve">Актуальны утвержденные Планом мероприятий по содействию развитию конкуренции Перечень приоритетных рынков  (сфер экономики) по содействию развитию конкуренции в городском округе Мытищи и Перечень дополнительных рынков (сфер экономики) по содействию развитию конкуренции в городском округе Мытищи. </t>
  </si>
  <si>
    <t>Основное мероприятие 02                                      Реализация механизмов муниципальной поддержки субъектов малого и среднего предпринимательства</t>
  </si>
  <si>
    <t>3</t>
  </si>
  <si>
    <t>"Безопасность и обеспечение безопасности жизнедеятельности населения"</t>
  </si>
  <si>
    <t>Причины невыполнения/несвоевременного выполнения/текущая стадия выполнения</t>
  </si>
  <si>
    <t>Подпрограмма 1. "Профилактика преступлений и иных правонарушений"</t>
  </si>
  <si>
    <t>Основное мероприятие 01.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t>
  </si>
  <si>
    <t>Мероприятие 1.1. Проведение мероприятий по профилактике терроризма</t>
  </si>
  <si>
    <t>Мероприятие 1.2.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</si>
  <si>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1.3. Оборудование социально-значимых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t>
  </si>
  <si>
    <t>Мероприятие 1.3.1. Физическая охрана объектов администрации городского округа Мытищи</t>
  </si>
  <si>
    <t>Мероприятие 1.3.2. Техническое обслуживание и реагирование на срабатывание систем тревожной и охранной сигнализаций, в зданиях и помещениях Администрации городского округа Мытищи Московской области</t>
  </si>
  <si>
    <t>Мероприятие 1.3.3. Устройство, обслуживание и ремонт системы видеонаблюдения, контроля доступа, средств тревожной, охранной, пожарной сигнализации в административных зданиях Администрации городского округа и объектов социальной сферы</t>
  </si>
  <si>
    <t>Мероприятие 1.3.4. Изготовление пропусков на автомобили</t>
  </si>
  <si>
    <t xml:space="preserve">Основное мероприятие 02.
Обеспечение деятельности общественных объединений правоохранительной направленности
</t>
  </si>
  <si>
    <t>Мероприятие 2.1. Проведение мероприятий по привлечению граждан, принимающих участие в деятельности народных дружин</t>
  </si>
  <si>
    <t xml:space="preserve">Мероприятие 2.2. Материальное стимулирование народных дружинников </t>
  </si>
  <si>
    <t>Мероприятие 2.3. Материально-техническое обеспечение деятельности народных дружин</t>
  </si>
  <si>
    <t>2.3.1.</t>
  </si>
  <si>
    <t>Мероприятие 2.3.1. Создание условий для деятельности добровольных народных дружин</t>
  </si>
  <si>
    <t>Мероприятие 2.4. Проведение мероприятий по обеспечению правопорядка и безопасности граждан</t>
  </si>
  <si>
    <t>Мероприятие 2.5. Осуществление мероприятий по обучению народных дружинников</t>
  </si>
  <si>
    <t>В пределах средств на основную деятельность</t>
  </si>
  <si>
    <t>Инструктаж членов народной дружины проводится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</si>
  <si>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Основное мероприятие 03. Реализация мероприятий по обеспечению общественного порядка и общественной безопасности, профилактике проявлений экстремизма на территории муниципального образования Московской области</t>
  </si>
  <si>
    <t>Мероприятие 3.3.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t>
  </si>
  <si>
    <t>Мероприятие 3.3.1. Организация и проведение уроков памяти с учащимися с 7 – 11 классы на тему «Молодежь против терроризма и экстремизма»</t>
  </si>
  <si>
    <t>Мероприятие 3.3.2. Проведение мероприятий, направленных на профилактику проявлений экстремизма, развитие и укрепление толерантности в молодежной среде, в т.ч., посвященных Дню солидарности в борьбе с терроризмом</t>
  </si>
  <si>
    <t>Мероприятие 3.3.3. Изготовление печатной продукции на тематику профилактики терроризма и экстремизма</t>
  </si>
  <si>
    <t>Мероприятие 3.4. Проведение мероприятий по профилактике экстремизма</t>
  </si>
  <si>
    <t>Мероприятие 3.4.1. Профилактика распространения радикализма в спортивной сфере, в том числе в спортивных школах  и клубах, а так же проникновения приверженцев экстремистской идеологии в тренерско-преподавательский состав</t>
  </si>
  <si>
    <t>Мероприятие 3.4.2. Предупреждение по распространению и пропаганды экстремистской идеологии, в том числе в сети «Интернет»</t>
  </si>
  <si>
    <t>Мероприятие 3.4.3. Проведения работы с общественными объединениями молодежи в организациях высшего и среднего профессионального образования, объединениями спортивных болельщиков</t>
  </si>
  <si>
    <t>3.3.</t>
  </si>
  <si>
    <t>Мероприятие 3.5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t>
  </si>
  <si>
    <t>3.3.1.</t>
  </si>
  <si>
    <t>3.3.2.</t>
  </si>
  <si>
    <t>Мероприятие 3.5.2. Профилактика межнациональных (межэтнических) конфликтов</t>
  </si>
  <si>
    <t>3.4.</t>
  </si>
  <si>
    <t>Мероприятие 3.6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t>
  </si>
  <si>
    <t>3.5.</t>
  </si>
  <si>
    <t>Мероприятие 3.7 Проведение капитального ремонта (ремонта)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</si>
  <si>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4</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</si>
  <si>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</si>
  <si>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Мероприятие 4.1.1. Приобретение технических средств для организации этапов построения городского сегмента системы технологического обеспечения региональной общественной безопасности и оперативного управления «Безопасный регион»</t>
  </si>
  <si>
    <t>4.2.</t>
  </si>
  <si>
    <t>Мероприятие 4.2. Проведение работ по установке видеокамер с подключением к системе «Безопасный регион» на подъездах многоквартирных домов</t>
  </si>
  <si>
    <t>4.3.</t>
  </si>
  <si>
    <t>Мероприятие 4.3. Обслуживание, модернизация и развитие системы «Безопасный регион»</t>
  </si>
  <si>
    <t>4.3.1.</t>
  </si>
  <si>
    <t>Мероприятие 4.3.1. Услуги  по организации и поддержанию в исправном состоянии элементов оборудования системы технологического обеспечения региональной общественной безопасности и оперативного управления «Безопасный регион»</t>
  </si>
  <si>
    <t>4.4.</t>
  </si>
  <si>
    <t>Мероприятие 4.4. Обеспечение установки на коммерческих объектах видеокамер с подключением к системе «Безопасный регион», а также интеграция имеющихся средств видеонаблюдения коммерческих объектов в систему «Безопасный регион»</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</si>
  <si>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</si>
  <si>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Мероприятие 5.1.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</si>
  <si>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5.1.1.</t>
  </si>
  <si>
    <t>5.1.2.</t>
  </si>
  <si>
    <t>5.1.3.</t>
  </si>
  <si>
    <t>5.1.4.</t>
  </si>
  <si>
    <t>Мероприятие 5.1.4. Проведение Дней профилактики в образовательных учреждениях; разъяснение прав и законных интересов несовершеннолетних</t>
  </si>
  <si>
    <t>5.1.5.</t>
  </si>
  <si>
    <t>Мероприятие 5.1.5. Демонстрация видеофильмов, направленных на предупреждение и профилактику алкоголизма и наркомании и иных противоправных действий в подростковой среде</t>
  </si>
  <si>
    <t>5.1.6.</t>
  </si>
  <si>
    <t>Мероприятие 5.1.6. Работа горячей телефонной линии «Ребенок в опасности», оперативное реагирование на выявленные факты  неблагополучия, координация вопросов оказания необходимой помощи и социальной реабилитации</t>
  </si>
  <si>
    <t>5.1.7.</t>
  </si>
  <si>
    <t>Мероприятие 5.1.7. Проведение на территории городского округа Межведомственной профилактической операции «Подросток», обеспечение координации деятельности органов и учреждений системы профилактики (по отдельному плану)</t>
  </si>
  <si>
    <t>Мероприятие 5.1.8. Проведение конкурсов «Светлый город» и «Наш участковый»</t>
  </si>
  <si>
    <t>Мероприятие 5.1.9. Организация семинара, направленного на формирование негативного отношения в обществе к немедицинскому потреблению наркотиков</t>
  </si>
  <si>
    <t>6.1.</t>
  </si>
  <si>
    <t xml:space="preserve">Основное мероприятие 07. Развитие похоронного дела на территории Московской области
</t>
  </si>
  <si>
    <t>7.1.</t>
  </si>
  <si>
    <t xml:space="preserve">Мероприятие 7.1.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</si>
  <si>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7.2.</t>
  </si>
  <si>
    <t>Мероприятие 7.2. Расходы на обеспечение деятельности (оказание услуг) в сфере похоронного дела</t>
  </si>
  <si>
    <t>7.3.</t>
  </si>
  <si>
    <t>Мероприятие 7.4. Зимние и летние работы по содержанию мест захоронений, текущий и капитальный ремонт основных фондов</t>
  </si>
  <si>
    <t>7.4.</t>
  </si>
  <si>
    <t>Мероприятие 7.7. Проведение инвентаризации мест захоронений</t>
  </si>
  <si>
    <t>Мероприятие 7.9. Осуществление переданных полномочий Московской области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</si>
  <si>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</si>
  <si>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</si>
  <si>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</si>
  <si>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</si>
  <si>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</si>
  <si>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</si>
  <si>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</si>
  <si>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</si>
  <si>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</si>
  <si>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</si>
  <si>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</si>
  <si>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</si>
  <si>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</si>
  <si>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</si>
  <si>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</si>
  <si>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</si>
  <si>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</si>
  <si>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</si>
  <si>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</si>
  <si>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</si>
  <si>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</si>
  <si>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</si>
  <si>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 Создание, содержание системно-аппаратного комплекса «Безопасный город»</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</si>
  <si>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</si>
  <si>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</si>
  <si>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</si>
  <si>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</si>
  <si>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 xml:space="preserve">Основное мероприятие 01. Повышение степени пожарной безопасности
</t>
  </si>
  <si>
    <t>Мероприятие 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</si>
  <si>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</si>
  <si>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1.1.2. Материальное поощрение добровольных пожарных</t>
  </si>
  <si>
    <t>Мероприятие 1.1.3. Проведение ежеквартальных тренировок по проверке боевой готовности добровольных пожарных на базе ДПК «Пироговский», а также, стимулирование добровольных пожарных по страхованию их жизни</t>
  </si>
  <si>
    <t>Мероприятие 1.1.4. Приобретение  экипировки для добровольных пожарных дружин</t>
  </si>
  <si>
    <t>Мероприятие 1.2. Содержание пожарных гидрантов, обеспечение их исправного состояния и готовности к забору воды в любое время года</t>
  </si>
  <si>
    <t>Мероприятие 1.2.1. Приобретение инвентаря для обеспечения первичных мер пожарной безопасности, в т.ч. мотопомп, рукавов</t>
  </si>
  <si>
    <t>Мероприятие 1.2.2. Обслуживание систем оповещения о пожаре (Сирены С-40)</t>
  </si>
  <si>
    <t>1.2.3.</t>
  </si>
  <si>
    <t>Мероприятие 1.2.3. Оборудование противопожарных полос (окос) по периметру сельских населенных пунктов, расположенных в лесных массивах</t>
  </si>
  <si>
    <t>1.2.4.</t>
  </si>
  <si>
    <t>Мероприятие 1.2.4. Оборудование звуковой сигнализацией сельских населенных пунктов для оповещения населения о пожаре</t>
  </si>
  <si>
    <t>1.2.5.</t>
  </si>
  <si>
    <t>Мероприятие 1.2.5. Покраска механических устройств подачи звуковых сигналов для оповещения при пожарах</t>
  </si>
  <si>
    <t>Мероприятие 1.3.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</si>
  <si>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 xml:space="preserve">Мероприятие 1.3.1. Обслуживание (ограждение) пожарных емкостей в д. Бяконтово, д. Торфоболото, с. Троице-Сельцо, д. Поседкино, д. Сумороково, содержание пирсов и подъездных дорог к пожарным прудам </t>
  </si>
  <si>
    <t>Мероприятие 1.4. Установка и содержание автономных дымовых пожарных извещателей в местах проживания многодетных семей и семей, находящихся в трудной жизненной ситуации</t>
  </si>
  <si>
    <t>Мероприятие 1.5.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</si>
  <si>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Мероприятие 1.6. Организация обучения населения мерам пожарной безопасности и пропаганда в области пожарной безопасности, содействие распространению пожарно-технических знаний</t>
  </si>
  <si>
    <t>Мероприятие 1.6.1. Изготовление, знаков, печатной продукции на противопожарную тематику</t>
  </si>
  <si>
    <t>Мероприятие 1.7. Дополнительные мероприятия в условиях особого противопожарного режима</t>
  </si>
  <si>
    <t>1.8.</t>
  </si>
  <si>
    <t>Мероприятие 1.8. Обеспечение связи и оповещения населения о пожаре</t>
  </si>
  <si>
    <t xml:space="preserve">Основное мероприятие 01. Организация накопления, хранения освежения и обслуживания запасов материально-технических, продовольственных, медицинских и иных средств в целях гражданской обороны
</t>
  </si>
  <si>
    <t>Мероприятие 1.1. Создание запасов материально-технических, продовольственных, медицинских и иных средств в целях гражданской обороны</t>
  </si>
  <si>
    <t>Мероприятие 1.1.1. Приобретение имущества гражданской обороны, в т. ч. стендов, плакатов и другой наглядной агитации приборов РХБЗ, приборов разведки и т.д.</t>
  </si>
  <si>
    <t>Мероприятие 1.1.2. Разработка и согласование Плана эвакуации населения г.о. Мытищи и г. Москвы</t>
  </si>
  <si>
    <t xml:space="preserve">Основное мероприятие 02. Обеспечение готовности защитных сооружений и других объектов гражданской обороны на территории муниципальных образований Московской области
</t>
  </si>
  <si>
    <t>Мероприятие 2.1. Создание и обеспечение готовности сил и средств гражданской обороны муниципального образования Московской области</t>
  </si>
  <si>
    <t>Мероприятие 2.2. Повышение степени готовности к использованию по предназначению защитных сооружений и других объектов гражданской обороны</t>
  </si>
  <si>
    <t xml:space="preserve">2.2.1. </t>
  </si>
  <si>
    <t>Мероприятие 2.2.1. Оценка состояния защитных сооружений гражданской обороны расположенных на территории городского округа Мытищи</t>
  </si>
  <si>
    <t>Мероприятие 2.3.1. Мероприятия по созданию, поддержанию и развитию учебно-консультационных пунктов по гражданской обороне и чрезвычайным ситуациям</t>
  </si>
  <si>
    <t>Подпрограмма 6. "Обеспечивающая подпрограмма"</t>
  </si>
  <si>
    <t>Мероприятие 1.2. Содержание оперативного персонала системы обеспечения вызова муниципальных экстренных оперативных служб по единому номеру 112, ЕДДС</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</si>
  <si>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</si>
  <si>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</si>
  <si>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</si>
  <si>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</si>
  <si>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</si>
  <si>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</si>
  <si>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Подпрограмма 1. "Развитие имущественного комплекса"</t>
  </si>
  <si>
    <t>Основное мероприятие 02. Управление имуществом, находящимся в муниципальной собственности, и выполнение кадастровых работ</t>
  </si>
  <si>
    <t>Мероприятие 2.1. Расходы, связанные с владением, пользованием и распоряжением имуществом, находящимся в муниципальной собственности городского округа</t>
  </si>
  <si>
    <t>Обеспечение деятельности МБУ «Управление градостроительного и имущественного обеспечения»</t>
  </si>
  <si>
    <t>Оплата услуг за начисление, взимание и учет платы за наем муниципального жилищного фонда</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</si>
  <si>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</si>
  <si>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</si>
  <si>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Мероприятие 3.1. Осуществление государственных полномочий Московской области в области земельных отношений</t>
  </si>
  <si>
    <t>Основное мероприятие 07. Создание условий для реализации полномочий органов местного самоуправления</t>
  </si>
  <si>
    <t>Мероприятие 7.1. Обеспечение деятельности муниципальных органов в сфере земельно-имущественных отношений</t>
  </si>
  <si>
    <t>Подпрограмма 3. "Совершенствование муниципальной службы Московской области"</t>
  </si>
  <si>
    <t xml:space="preserve">Основное мероприятие 01.
Организация профессионального развития муниципальных служащих Московской области
</t>
  </si>
  <si>
    <t>Мероприятие 1.1. Организация и проведение мероприятий по обучению, переобучению, повышению квалификации и обмену опытом специалистов</t>
  </si>
  <si>
    <t>Подпрограмма 4. "Управление муниципальными финансами"</t>
  </si>
  <si>
    <t xml:space="preserve">Основное мероприятие 1. Проведение мероприятий в сфере формирования доходов местного бюджета </t>
  </si>
  <si>
    <t>Мероприятие 1.2. Осуществление мониторинга поступлений налоговых и неналоговых доходов местного бюджета</t>
  </si>
  <si>
    <t>Осуществлялся ежедневный и ежемесячный мониторинг поступлений налоговых и неналоговых доходов бюджета городского округа Мытищи.</t>
  </si>
  <si>
    <t>Мероприятие 1.3. 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t>
  </si>
  <si>
    <t>Формировался прогноз поступлений налоговых и неналоговых доходов в бюджет городского округа Мытищи с разбивкой по дням на предстоящий месяц.</t>
  </si>
  <si>
    <t>Мероприятие 1.4. Проведение работы с главными администраторами по представлению прогноза поступления доходов и аналитических материалов по исполнению бюджета</t>
  </si>
  <si>
    <t>Основное мероприятие 6. Управление муниципальным долгом</t>
  </si>
  <si>
    <t>Мероприятие 6.2. Обслуживание муниципального долга по коммерческим кредитам</t>
  </si>
  <si>
    <t>Подпрограмма 5. «Обеспечивающая подпрограмма»</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</si>
  <si>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</si>
  <si>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</si>
  <si>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Обеспечение деятельности высшего должностного лица.</t>
  </si>
  <si>
    <t>Мероприятие 1.2. Расходы на обеспечение деятельности администрации</t>
  </si>
  <si>
    <t>Мероприятие 1.5. Обеспечение деятельности финансового органа</t>
  </si>
  <si>
    <t>Произведены расходы на выплату заработной платы и начисления по заработной плате;  оплату услуг по содержанию имущества.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</si>
  <si>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</si>
  <si>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</si>
  <si>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</si>
  <si>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</si>
  <si>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</si>
  <si>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</si>
  <si>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"Развитие институтов гражданского общества, повышение эффективности местного самоуправления и реализации молодежной политики"</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</si>
  <si>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</si>
  <si>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Мероприятие 1.1.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</si>
  <si>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1.2.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</si>
  <si>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1.3.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</si>
  <si>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1.4.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</si>
  <si>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Мероприятие  1.5.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</si>
  <si>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Мероприятие 1.6. Осуществление взаимодействия органов местного самоуправления с печатными СМИ в области подписки, доставки и распространения тиражей печатных изданий</t>
  </si>
  <si>
    <t>Мероприятие 1.7. Расходы на обеспечение деятельности (оказание услуг) муниципальных учреждений в сфере информационной политики</t>
  </si>
  <si>
    <t>Мероприятие 2.1.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t>
  </si>
  <si>
    <t>Мероприятие 2.2. Организация мониторинга СМИ, блогосферы, проведение медиа-исследований аудитории СМИ на территории муниципального образования</t>
  </si>
  <si>
    <t>Мероприятие 7.1.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</si>
  <si>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7.2.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</si>
  <si>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7.3.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</si>
  <si>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Мероприятие 7.4. Осуществление мониторинга задолженности за установку и эксплуатацию рекламных конструкций и реализация мер по её взысканию</t>
  </si>
  <si>
    <t>В пределах денежных средств городского округа Мытищи, предусмотренных на основную деятельность отдела информационной политики в сфере градостроительства</t>
  </si>
  <si>
    <t>Подпрограмма 4. "Молодежь Подмосковья"</t>
  </si>
  <si>
    <t xml:space="preserve">1. </t>
  </si>
  <si>
    <t>Основное мероприятие 1. Организация и проведение мероприятий по гражданско-патриотическому и духовно-нравственному воспитанию молодежи, а также по вовлечению молодежи в международное, межрегиональное и межмуниципальное сотрудничество</t>
  </si>
  <si>
    <t>Мероприятие 1.1. Организация и проведение мероприятий по гражданско-патриотическому и духовно-нравственному воспитанию молодежи</t>
  </si>
  <si>
    <t>Организация и проведение мероприятий по гражданско-патриотическому воспитанию молодежи</t>
  </si>
  <si>
    <t>Организация и проведение мероприятий по формированию и укреплению традиционных семейных ценностей</t>
  </si>
  <si>
    <t>Организация и проведение мероприятий по вовлечению молодежи в здоровый образ жизни</t>
  </si>
  <si>
    <t>Организация и проведение мероприятий по вовлечению молодежи в международное, межрегиональное и межмуниципальное сотрудничество</t>
  </si>
  <si>
    <t>1.1.5.1.</t>
  </si>
  <si>
    <t>Организация и проведение мероприятий по вовлечению граждан в добровольческую (волонтерскую) деятельность</t>
  </si>
  <si>
    <t>1.1.5.2.</t>
  </si>
  <si>
    <t>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</si>
  <si>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1.1.5.3.</t>
  </si>
  <si>
    <t>Организация работы по популяризации молодежной политики в медиа-пространстве</t>
  </si>
  <si>
    <t>1.1.6.</t>
  </si>
  <si>
    <t>Мероприятие 1.2. Организация и проведение мероприятий по обучению, переобучению, повышению квалификации и обмену опытом специалистов</t>
  </si>
  <si>
    <t>Мероприятие 1.3. Проведение мероприятий по обеспечению занятости несовершеннолетних</t>
  </si>
  <si>
    <t>Мероприятие 1.4. Проведение капитального ремонта, технического переоснащения и благоустройства территорий учреждений в сфере молодежной политики</t>
  </si>
  <si>
    <t>Текущий ремонт учреждений по работе с молодежью</t>
  </si>
  <si>
    <t>Мероприятие 1.5. Расходы на обеспечение деятельности (оказание услуг) муниципальных учреждений в сфере молодежной политики</t>
  </si>
  <si>
    <t>Обеспечение деятельности муниципального бюджетного учреждения «Дворец молодежи»</t>
  </si>
  <si>
    <t>Обеспечение деятельности муниципального бюджетного учреждения «Молодежный центр «Маяк»</t>
  </si>
  <si>
    <t>1.5.3.</t>
  </si>
  <si>
    <t>Обеспечение деятельности муниципального автономного учреждения «Молодежный центр «Звёздный»</t>
  </si>
  <si>
    <t>1.5.3.1.</t>
  </si>
  <si>
    <t>Обеспечение деятельности муниципального бюджетного учреждения "Молодежный центр "Звездный"</t>
  </si>
  <si>
    <t>1.5.3.2.</t>
  </si>
  <si>
    <t>Приобретение мебели и оборудования для МБУ "Молодежный центр "Звёздный"</t>
  </si>
  <si>
    <t>Подпрограмма 5. "Обеспечивающая подпрограмма"</t>
  </si>
  <si>
    <t>Подпрограмма 6. "Развитие туризма в Московской области"</t>
  </si>
  <si>
    <t xml:space="preserve">Основное мероприятие 1. 
Развитие рынка туристских услуг, развитие внутреннего и въездного туризма
</t>
  </si>
  <si>
    <t>Мероприятие 1.1. Организация и проведение ежегодных профильных конкурсов, фестивалей для организации туристской индустрии</t>
  </si>
  <si>
    <t>"Цифровое муниципальное образование"</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</si>
  <si>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</si>
  <si>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Мероприятие 1.1. Оптимизация предоставления государственных и муниципальных услуг, в том числе обеспечение их предоставления без привязки к месту регистрации, по жизненным ситуациям</t>
  </si>
  <si>
    <t>Мероприятие 1.2. Оперативный мониторинг качества и доступности предоставления государственных и муниципальных услуг, в том числе по принципу «одного окна»</t>
  </si>
  <si>
    <t xml:space="preserve">Основное мероприятие 2. 
Организация деятельности многофункциональных центров предоставления государственных и муниципальных услуг
</t>
  </si>
  <si>
    <t>Мероприятие 2.1.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</si>
  <si>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Мероприятие 2.2. Софинансирование расходов на организацию деятельности многофункциональных центров предоставления государственных и муниципальных услуг</t>
  </si>
  <si>
    <t>Мероприятие 2.3.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</si>
  <si>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Мероприятие 2.4. Обеспечение оборудованием и поддержание работоспособности многофункциональных центров предоставления государственных и муниципальных услуг</t>
  </si>
  <si>
    <t xml:space="preserve">Мероприятие 2.5.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 органов местного самоуправления муниципальных образований Московской области
</t>
  </si>
  <si>
    <t>Основное мероприятие 3.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</si>
  <si>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Мероприятие 3.1.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</si>
  <si>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</si>
  <si>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1. Информационная инфраструктура</t>
  </si>
  <si>
    <t>Мероприятие 01.01.Обеспечение доступности для населения муниципального образования Московской области современных услуг широкополосного доступа в сеть Интернет</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</si>
  <si>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</si>
  <si>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</si>
  <si>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</si>
  <si>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Основное мероприятие 2. Информационная безопасность</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</si>
  <si>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</si>
  <si>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3. Цифровое государственное управление</t>
  </si>
  <si>
    <t>Мероприятие 03.01. Обеспечение программными продуктами</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</si>
  <si>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</si>
  <si>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</si>
  <si>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</si>
  <si>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</si>
  <si>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Основное мероприятие D2. Федеральный проект «Информационная инфраструктура»</t>
  </si>
  <si>
    <t>Денежные средства скорректированы и перенесены в МП "Образование".</t>
  </si>
  <si>
    <t>Основное мероприятие D6. Федеральный проект «Цифровое государственное управление»</t>
  </si>
  <si>
    <t>Мероприятие D6.01. Предоставление доступа к электронным сервисам цифровой инфраструктуры в сфере жилищно-коммунального хозяйства</t>
  </si>
  <si>
    <t>Основное мероприятие E4. Федеральный проект «Цифровая образовательная среда»</t>
  </si>
  <si>
    <t>Мероприятие E4.03. Оснащение планшетными компьютерами общеобразовательных организаций в муниципальном образовании Московской области</t>
  </si>
  <si>
    <t>Мероприятие E4.04.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t>
  </si>
  <si>
    <t>7.5.</t>
  </si>
  <si>
    <t>Мероприятие E4.05. Внедрение целевой модели цифровой образовательной среды в общеобразовательных организациях и профессиональных образовательных организациях</t>
  </si>
  <si>
    <t>7.6.</t>
  </si>
  <si>
    <t>1.4.1</t>
  </si>
  <si>
    <t>1.4.2</t>
  </si>
  <si>
    <t>1.4.3</t>
  </si>
  <si>
    <t>1.4.4</t>
  </si>
  <si>
    <t>1.4.5</t>
  </si>
  <si>
    <t>1.4.6</t>
  </si>
  <si>
    <t>1.4.7</t>
  </si>
  <si>
    <t>1.4.8</t>
  </si>
  <si>
    <t>1.4.9</t>
  </si>
  <si>
    <t>1.4.10</t>
  </si>
  <si>
    <t>Мероприятие 02.05. Расходы на обеспечение деятельности (оказание услуг) муниципальных учреждений - дошкольные образовательные организации</t>
  </si>
  <si>
    <t>Мероприятие 01.03. Расходы на обеспечение деятельности (оказание услуг) муниципальных учреждений - общеобразовательные организации</t>
  </si>
  <si>
    <t>2.1.2.1</t>
  </si>
  <si>
    <t>2.1.2.2</t>
  </si>
  <si>
    <t>2.1.2.3</t>
  </si>
  <si>
    <t>2.1.2.4</t>
  </si>
  <si>
    <t>2.1.2.5</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</si>
  <si>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</si>
  <si>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продолжение п. 3.2.</t>
  </si>
  <si>
    <t>18.2.</t>
  </si>
  <si>
    <t>Оперативный отчёт о реализации мероприятий</t>
  </si>
  <si>
    <t>Подпрограмма 1 "Развитие отраслей сельского хозяйства и перерабатывающей промышленности"</t>
  </si>
  <si>
    <t>Основное мероприятие 10. Создание условий для развития сельскохозяйственного производства, расширения рынка сельскохозяйственной продукции, сырья и продовольствия</t>
  </si>
  <si>
    <t>Подпрограмма 1 «Развитие отраслей сельского хозяйства и перерабатывающей промышленности»</t>
  </si>
  <si>
    <t>Основное мероприятие 07.                Организация работ по поддержке и развитию промышленного потенциала.</t>
  </si>
  <si>
    <t>Мероприятие 3.5.1. Укрепление межнационального и межконфессионого согласия, поддержки и развитию языков и культуры народов Российской Федерации , проживающих на территории городского округа, реализации прав коренных малочисленных народов и других национальных меньшинств, обеспечению социальной и культурной адаптации мигрантов</t>
  </si>
  <si>
    <t>3.6.</t>
  </si>
  <si>
    <t>Мероприятие 3.8. Проведение капитального ремонта (ремонта) зданий (помещений), находящихся в собственности муниципальных образований Московской области, в которых располагаются городские (районные) суды</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</si>
  <si>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</si>
  <si>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 xml:space="preserve">Перечисление денежных средств производится в соответствии с условиями соглашения на финансовое обеспечение муниципального задания. </t>
  </si>
  <si>
    <t>Подпрограмма 3. "Эффективное местное самоуправление Московской области"</t>
  </si>
  <si>
    <t>Основное мероприятие 1.
Реализация общесистемных мер по повышению качества и доступности государственных и муниципальных услуг на территории муниципального образования</t>
  </si>
  <si>
    <t>13.5</t>
  </si>
  <si>
    <t>Подпрограмма 3. «Эффективное местное самоуправление Московской области»</t>
  </si>
  <si>
    <t xml:space="preserve">Основное мероприятие 3.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</si>
  <si>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Основное мероприятие 3.
Развитие мер социальной поддержки медицинских работников
</t>
  </si>
  <si>
    <t>Основное мероприятие 06. «Обеспечение функционирования модели персонифицированного финансирования дополнительного образования детей»</t>
  </si>
  <si>
    <t>Мероприятие 06.01. Внедрение и обеспечение функционирования модели персонифицированного финансирования дополнительного образования детей</t>
  </si>
  <si>
    <t xml:space="preserve">Произведена оплата труда, налогов, коммунальных услуг и других текущих платежей.  </t>
  </si>
  <si>
    <t xml:space="preserve">Проведена закупка компьютерной техники в целях обеспечения автоматизации  градостроительной деятельности.
</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</si>
  <si>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</si>
  <si>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г.о. Мытищи, ул. Мира, мкр. 2, 3 (общеобразовательная школа на 1100 мест, 2020-2022 гг.)</t>
  </si>
  <si>
    <t>продолжение п. 1.3.</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</si>
  <si>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</si>
  <si>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</si>
  <si>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1 "Разработка Генерального плана развития городского округа"</t>
  </si>
  <si>
    <t>Подпрограмма  2 "Реализация политики пространственного развития городского округа"</t>
  </si>
  <si>
    <t>Подпрограмма 4 "Обеспечивающая подпрограмма"</t>
  </si>
  <si>
    <t>Подпрограмма 3 "Строительство (реконструкция) объектов образования"</t>
  </si>
  <si>
    <t>Подпрограмма 5 "Строительство (реконструкция) объектов физической культуры и спорта"</t>
  </si>
  <si>
    <t>"Строительство объектов социальной инфраструктуры"</t>
  </si>
  <si>
    <t>12</t>
  </si>
  <si>
    <t>Подпрограмма 3 «Эффективное местное самоуправление Московской области»</t>
  </si>
  <si>
    <t xml:space="preserve">Мероприятие 3.2.
Информирование застрахованных лиц о видах, качестве и об условиях предоставления им медицинской помощи медицинскими организациями
</t>
  </si>
  <si>
    <t xml:space="preserve">Мероприятие 3.2.
Установление медицинским и фармацевтическим работникам медицинских организаций дополнительных гарантий и мер социальной поддержки
</t>
  </si>
  <si>
    <t xml:space="preserve">Мероприятие 3.3.
Обеспечение жильем нуждающихся из числа привлеченных.
</t>
  </si>
  <si>
    <t xml:space="preserve">Мероприятие 1.2.2 
Укрепление материально-технической базы и проведение текущего ремонта МБУК «МКГ»
</t>
  </si>
  <si>
    <t xml:space="preserve">Мероприятие 1.4 Укрепление материально- технической базы и проведение текущего ремонта театрально-концертных организаций
</t>
  </si>
  <si>
    <t>Мероприятие 1.4.1 Укрепление материально- технической базы и проведение текущего ремонта МБУК МТДК «ФЭСТ»</t>
  </si>
  <si>
    <t xml:space="preserve">Мероприятие 1.4.2 
Укрепление материально- технической базы и проведение текущего ремонта МБУК МТК «Огниво»
</t>
  </si>
  <si>
    <t>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t>
  </si>
  <si>
    <t xml:space="preserve">Основное мероприятие А1.
Федеральный проект «Культурная среда»
</t>
  </si>
  <si>
    <t xml:space="preserve">Итого по подпрограмме 4
</t>
  </si>
  <si>
    <t xml:space="preserve">Итого по подпрограмме 5
</t>
  </si>
  <si>
    <t xml:space="preserve">Мероприятие А1 02
Оснащение муниципальных учреждений культуры кинооборудованием
</t>
  </si>
  <si>
    <t xml:space="preserve">Мероприятие А1 03
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
</t>
  </si>
  <si>
    <t xml:space="preserve">Мероприятие А1 04
Создание модельных муниципальных библиотек
</t>
  </si>
  <si>
    <t xml:space="preserve">Мероприятие А1 05
Государственная поддержка отрасли культуры (в части создания и модернизации учреждений культурно-досугового типа в сельской местности)
</t>
  </si>
  <si>
    <t xml:space="preserve">Выплаты производятся в соответствии с документами, представленными частными детскими садами.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</si>
  <si>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</si>
  <si>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03.02. Укрепление материально-технической базы и проведение текущего ремонта учреждений дополнительного образования</t>
  </si>
  <si>
    <t xml:space="preserve">Основное мероприятие А1. Федеральный проект «Культурная среда»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</si>
  <si>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</si>
  <si>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</si>
  <si>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</si>
  <si>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Учреждение реорганизовано на основании Постановлений администрации городского округа Мытищи Московской области от 07.02.2020 №428 и от 18.05.2020 №1485 в форме присоединения к МАУ ЦК "Подмосковье".</t>
  </si>
  <si>
    <t xml:space="preserve">Основное мероприятие P5. 
Федеральный проект «Спорт – норма жизни» 
</t>
  </si>
  <si>
    <t>Мероприятие Р5.1. Оснащение объектов спортивной инфраструктуры спортивно-технологический оборудованием</t>
  </si>
  <si>
    <t>Мероприятие Р5.2. Подготовка основания, приобретение и установка плоскостных спортивных сооружений в муниципальных образованиях Московской области</t>
  </si>
  <si>
    <t>Мероприятие Р5.3. Проведение капитального ремонта объектов физической культуры и спорта, находящихся в собственности муниципальных образований Московской области</t>
  </si>
  <si>
    <t>Мероприятие Р5.4. Поддержка некоммерческих организаций, не являющихся государственными (муниципальными) учреждениями, на реализацию проектов в сфере физической культуры и спорта</t>
  </si>
  <si>
    <t xml:space="preserve">1.2 </t>
  </si>
  <si>
    <t xml:space="preserve">Мероприятие P5.1.
Приобретение спортивного оборудования и инвентаря для приведения организаций спортивной подготовки в нормативное состояние
</t>
  </si>
  <si>
    <t xml:space="preserve">Средства бюджета городского округа </t>
  </si>
  <si>
    <t>Мероприятие будет реализовано в последующие периоды.</t>
  </si>
  <si>
    <t>Реализация полномочий органов местного самоуправления.</t>
  </si>
  <si>
    <t xml:space="preserve">Обеспечение деятельности театрально-концертных учреждений. </t>
  </si>
  <si>
    <t>Обеспечение деятельности муниципальных музеев.</t>
  </si>
  <si>
    <t>Обеспечение деятельности муниципальных библиотек.</t>
  </si>
  <si>
    <t>Обеспечение деятельности муниципальных учреждений в области физической культуры и спорта.</t>
  </si>
  <si>
    <t>Обеспечение деятельности муниципальных учреждений по подготовке спортивных команд и спортивного резерва.</t>
  </si>
  <si>
    <t>Мероприятия, проведенные  в сфере культуры.</t>
  </si>
  <si>
    <t xml:space="preserve">Обеспечение деятельности муниципальных культурно-досуговых учреждений. </t>
  </si>
  <si>
    <t>Закупка оборудования и проведение текущего ремонта культурно-досуговых учреждений.</t>
  </si>
  <si>
    <t>Текущий ремонт, обустройство и  техническое переоснащение спортивных сооружений.</t>
  </si>
  <si>
    <t>Объем финансирования на 2021 год (тыс.руб.)</t>
  </si>
  <si>
    <t>Объем финансирования на 2021  год (тыс. руб.)</t>
  </si>
  <si>
    <t xml:space="preserve">Оперативный отчёт о реализации мероприятий </t>
  </si>
  <si>
    <t xml:space="preserve">Оперативный отчёт о выполнении </t>
  </si>
  <si>
    <r>
      <t xml:space="preserve">Произведена компенсация аренды жилья </t>
    </r>
    <r>
      <rPr>
        <sz val="14"/>
        <rFont val="Arial"/>
        <family val="2"/>
        <charset val="204"/>
      </rPr>
      <t xml:space="preserve">27-ми </t>
    </r>
    <r>
      <rPr>
        <sz val="14"/>
        <color indexed="8"/>
        <rFont val="Arial"/>
        <family val="2"/>
        <charset val="204"/>
      </rPr>
      <t>медицинским работникам (22 врачам и 5 фельдшерам) по представленным документам.</t>
    </r>
  </si>
  <si>
    <t>Срок реализации мероприятия 4 квартал 2021 г.</t>
  </si>
  <si>
    <t>Основное мероприятие Р2. Федеральный проект "Содействие занятости"</t>
  </si>
  <si>
    <t>Мероприятие  реализовано в иные периоды.</t>
  </si>
  <si>
    <t xml:space="preserve">Произведена оплата труда и  услуг мобильной связи. </t>
  </si>
  <si>
    <t>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</si>
  <si>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 xml:space="preserve">Мероприятие Е1.02. Создание центров образования естественно - научной и технологической направленностей                                                    </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</si>
  <si>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</si>
  <si>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Заключено соглашение между Министерством образования Московской области и администрацией городского округа Мытищи о предоставлении субсидии. Проводятся конкурсные процедуры.</t>
  </si>
  <si>
    <t>Выполнены и оплачены работы по ремонту нежилых помещений  (детская школа искусств) по адресу:  г. Мытищи, мкр.16, корп.41.1.</t>
  </si>
  <si>
    <t>Оплата  произведена по фактически представленным документам АНО ДО "Детский сад "Супер Нюша" и ЧУДО "Маленькая страна Мытищи".</t>
  </si>
  <si>
    <t>Городской округ Мытищи не принимает участие в федеральном проекте «Культурная среда».</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</si>
  <si>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</si>
  <si>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</si>
  <si>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 xml:space="preserve">Мероприятие 3.1.
Проведение профилактических медицинских осмотров и диспансеризации населения, работающего на предприятиях 
</t>
  </si>
  <si>
    <t>Подпрограмма 2  "Развитие музейного дела в Московской области "</t>
  </si>
  <si>
    <t>Подпрограмма 3 "Развитие библиотечного дела в Московской области "</t>
  </si>
  <si>
    <t>Основное мероприятие 01. «Проведение капитального ремонта объектов дошкольного образования, закупка оборудования»</t>
  </si>
  <si>
    <t>Подпрограмма 4 "Развитие профессионального искусства, гастрольно-концертной и культурно-досуговой деятельности, кинематографии Московской области"</t>
  </si>
  <si>
    <t xml:space="preserve">Основное мероприятие 01.
Обеспечение функций театрально-концертных учреждений, муниципальных учреждений культуры Московской области
</t>
  </si>
  <si>
    <t xml:space="preserve">Подпрограмма 7 "Развитие архивного дела в Московской области" </t>
  </si>
  <si>
    <t>Обеспечение деятельности муниципальных учреждений – театрально-концертные организации.</t>
  </si>
  <si>
    <t>Мероприятие 5.2.3 
Укрепление материально-технической базы и проведение текущего ремонта МБУК ЦКД «Марфино»</t>
  </si>
  <si>
    <t>Мероприятие 5.2.4 
Укрепление материально-технической базы и проведение текущего ремонта МАУ ЦК «Подмосковье»</t>
  </si>
  <si>
    <t xml:space="preserve">Проведены инженерные коммуникации, ведется обустройство прилегающей территории, установлены внутренние защитные сетки. </t>
  </si>
  <si>
    <t>Проведение официальных физкультурно-оздоровительных и спортивных мероприятий.</t>
  </si>
  <si>
    <t>Городской округ Мытищи не принимает участие в федеральном проекте «Спорт – норма жизни».</t>
  </si>
  <si>
    <t>Мероприятие будет реализовано в 3 квартале 2021 года.</t>
  </si>
  <si>
    <t>Детское дошкольное учреждение на 290 мест с плавательным бассейном по адресу: Московская область, г.о. Мытищи, микрорайон №16, корпус № 57</t>
  </si>
  <si>
    <t>Средняя общеобразовательная школа на 400 мест по адресу: Московская область, г. Мытищи, мкр. 6-14 (ПИР и строительство)</t>
  </si>
  <si>
    <t>Строительство физкультурно-оздоровительного комплекса с универсальным спортивным залом по адресу: Московская область, г.о.Мытищи, с. Марфино, ул. Зеленая (ПИР и строительство)</t>
  </si>
  <si>
    <t>г.о. Мытищи, мкр. 17А (детский сад на 200 мест, 2021-2022 гг.)</t>
  </si>
  <si>
    <t>г.о. Мытищи, мкр. 36, 36А, 37 (реконструкция детского сада с созданием 51 места, 2021-2022 гг.)</t>
  </si>
  <si>
    <t>г.о. Мытищи, мкр. 16 (общеобразовательная школа на 1050 мест, 2021-2022 гг.)</t>
  </si>
  <si>
    <t>г.о. Мытищи, мкр. 17А (общеобразовательная школа на 1 735 мест, 2021-2023 гг.)</t>
  </si>
  <si>
    <t>г.о. Мытищи, мкр. 36, 36А, 37 (общеобразовательная школа на 1 200 мест, 2021-2022 гг.)</t>
  </si>
  <si>
    <t>Освоение денежных средств планируется  в последующие периоды 2021 г.</t>
  </si>
  <si>
    <t>Проводятся мероприятия по включению объекта  в государственную программу.</t>
  </si>
  <si>
    <t>Ведется разработка проектной документации.</t>
  </si>
  <si>
    <t>Нарушены условия соглашения. Ведется судебная работа с застройщиком.</t>
  </si>
  <si>
    <t>Заключен контракт на проектирование и строительство (общая сумма контракта на 2 года составляет                    183000,1 тыс.руб.).</t>
  </si>
  <si>
    <t xml:space="preserve">Срок завершения работ и получения разрешения на ввод в эксплуатацию – июль 2021г. </t>
  </si>
  <si>
    <t>Высокая степень строительной готовности. На объекте ведутся чистовые отделочные работы.</t>
  </si>
  <si>
    <t>Строительство приостановлено до 01.08.2021 по решению застройщика Ведется судебная работа.</t>
  </si>
  <si>
    <t>Освоение денежных средств планируется  в последующие периоды 2021 г. Срок сдачи объекта – июль 2021 года.</t>
  </si>
  <si>
    <t>за январь-июнь 2021 года</t>
  </si>
  <si>
    <t>Выполнено по состоянию на 30.06.2021 (тыс.руб.)</t>
  </si>
  <si>
    <t>Профинансировано по состоянию на 30.06.2021 (тыс.руб.)</t>
  </si>
  <si>
    <t>Выполнено по состоянию на 30.06.2021   (тыс.руб.)</t>
  </si>
  <si>
    <t>Выполнено по состоянию на 30.06.2021  (тыс.руб.)</t>
  </si>
  <si>
    <t>Профинансировано по состоянию на 30.06.2021  (тыс.руб.)</t>
  </si>
  <si>
    <t xml:space="preserve">Основное мероприятие 02. 
Разработка и внесение изменений в документы территориального планирования муниципальных образований Московской области 
</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</si>
  <si>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</si>
  <si>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02.02.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</si>
  <si>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 xml:space="preserve">Мероприятие 02.03.
Обеспечение утверждения администрацией муниципального образования Московской области карты планируемого размещения объектов местного значения
</t>
  </si>
  <si>
    <t xml:space="preserve">Основное мероприятие 03. 
Разработка и внесение изменений в документы градостроительного зонирования муниципальных образований Московской области 
</t>
  </si>
  <si>
    <t xml:space="preserve">Мероприятие 03.01.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</si>
  <si>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03.02.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</si>
  <si>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Основное мероприятие 04. Обеспечение разработки и внесение изменений в нормативы градостроительного проектирования городского округа</t>
  </si>
  <si>
    <t xml:space="preserve">Мероприятие 04.01. Разработка 
и внесение изменений
в нормативы градостроительного проектирования городского округа
</t>
  </si>
  <si>
    <t>Мероприятие 04.02.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</si>
  <si>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 xml:space="preserve">Карта планируемого размещения объектов местного значения утверждена в составе генерального плана городского округа Мытищи  решением Совета депутатов городского округа Мытищи от 28.12.2017 №36/1 (в редакции  от 19.12.2019 №4/1).
</t>
  </si>
  <si>
    <t>Мероприятие будет реализовано в 4 квартале текущего года после проведения общественных обсуждений  по проекту внесения изменений в генеральный план городского округа Мытищи.</t>
  </si>
  <si>
    <t>Мероприятие будет реализовано в 4 квартале текущего года после проведения общественных обсуждений  по проекту внесения изменений в правила землепользования и застройки городского округа Мытищи.</t>
  </si>
  <si>
    <t>Срок реализации мероприятия 3-4 кварталы 2021 г.</t>
  </si>
  <si>
    <t>Заключено два контракта на общую сумму 1798,23 тыс.руб. и одно соглашение на сумму 1892,5 тыс.руб. на снос 4-х объектов самовольного строительства  за счет средств городского округа Мытищи (ул. 3 Крестьянская д.20; 1-й Красноармейский переулок д.9; самовольная постройка в деревне Грибки;  строение по Осташковскому шоссе). В настоящее время снесено 15 объектов самовольного строительства силами собственников данных объектов.</t>
  </si>
  <si>
    <t>Мероприятие будет реализовано в 3 квартале текущего года.</t>
  </si>
  <si>
    <t>Заключен муниципальный контракт № 03032103-МК от 03.03.2021  (сумма контракта 1000,0 тыс.руб.)    Оказана услуга по демонтажу 987 единиц незаконно установленных объектов рекламно-информационного оформления на территории городского округа Мытищи с последующим складированием и утилизацией по истечению срока хранения.</t>
  </si>
  <si>
    <t xml:space="preserve">Проводятся общественные обсуждения  по проекту внесения изменений в генеральный план городского округа Мытищи. </t>
  </si>
  <si>
    <t>Проводятся  общественные обсуждения  по проекту внесения изменений в правила землепользования и застройки городского округа Мытищи.</t>
  </si>
  <si>
    <t>Срок окончания общественных обсуждений по проекту внесения изменений в правила землепользования и застройки городского округа Мытищи - 15.08.2021.</t>
  </si>
  <si>
    <t>Срок окончания общественных обсуждений по проекту внесения изменений в генеральный план городского округа Мытищи - 18.07.2021.</t>
  </si>
  <si>
    <t>Основное мероприятие 03.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Московской области</t>
  </si>
  <si>
    <t xml:space="preserve">Мероприятие 03.01. 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t>
  </si>
  <si>
    <t>Основное мероприятие 04.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</si>
  <si>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04.01. Ликвидация  самовольных, недостроенных и аварийных объектов  на территории муниципального образования Московской области</t>
  </si>
  <si>
    <t xml:space="preserve">Основное мероприятие 01. Создание условий для реализации полномочий органов местного самоуправления </t>
  </si>
  <si>
    <t xml:space="preserve"> Мероприятие 01.01 Обеспечение деятельности органов местного самоуправления муниципального образования Московской области»</t>
  </si>
  <si>
    <t xml:space="preserve">Мероприятие 01.01.01. Демонтаж выявленных некондиционных объектов и  рекламно-информационного оформления на территории городского округа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</si>
  <si>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</si>
  <si>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</si>
  <si>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</si>
  <si>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</si>
  <si>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</si>
  <si>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</si>
  <si>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 xml:space="preserve">Заключен договор на оказание услуг по санитарному содержанию и уборке спортивных площадок с ООО "УК "РЕГИОН" от 30.03.2021г. № 48 на сумму 5317,1 тыс.руб. Произведена оплата труда, налогов, коммунальных услуг и других текущих платежей.  </t>
  </si>
  <si>
    <t>Мероприятие 01.01.04.Обеспечение деятельности муниципального автономного учреждения "Центр физической культуры и спорта "Олимпик"</t>
  </si>
  <si>
    <t>Произведена оплата труда, налогов, коммунальных услуг и других текущих платежей.   Спортсмены приняли участие в 103-х мероприятиях. Завоевано: 45 - золотых, 30 - серебряных медалей.</t>
  </si>
  <si>
    <t>Мероприятие 01.02. Капитальный ремонт, технической переоснащение и благоустройство территорий учреждений физической культуры и спорта</t>
  </si>
  <si>
    <t>Мероприятие 01.02.01. Текущий ремонт, обустройство и  техническое переоснащение спортивных сооружений МАУ "Спортсооружения"</t>
  </si>
  <si>
    <t>Проведены ремонтные работы универсальной спортивной площадки по адресу: ул. Терешковой 3А. (устройство покрытия "Урепол", замена баскетбольных щитов, окраска конструкций ограждения, монтаж освещения).</t>
  </si>
  <si>
    <t>Мероприятие 01.02.02. Обустройство спортивного манежа по адресу: д.Беляниново, Зеленый пер., д.1</t>
  </si>
  <si>
    <t>Мероприятие 01.02.03. Обустройство спортивной площадки c уличными тренажерами и малыми спортивными формами в д. Троице-Сельцо</t>
  </si>
  <si>
    <t>Мероприятие 01.02.04. Обустройство универсальной спортивной площадки с малыми спортивными формами по адресу: д. Подрезово, ул. Городецкая</t>
  </si>
  <si>
    <t>Выполнение работ запланировано  в 3-4 кварталах текущего года.</t>
  </si>
  <si>
    <t>Мероприятие 01.03. Организация проведения официальных физкультурно-оздоровительных и спортивных мероприятий</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</si>
  <si>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</si>
  <si>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Мероприятие 01.03.02. Участие в соревнованиях различного уровня</t>
  </si>
  <si>
    <t>Мероприятие 01.03.03. Обучение физкультурно-спортивного актива</t>
  </si>
  <si>
    <t>Обучение проходит по рекомендации Министерства физической культуры и спорта Московской области. В 1 полугодии рекомендаций не поступало. Оставшиеся средства будут израсходованы в последующие периоды т.г.</t>
  </si>
  <si>
    <t>Мероприятие 01.03.04. Стипендия главы городского округа Мытищи</t>
  </si>
  <si>
    <t>Выплачена стипендия 126 спортсменам городского округа Мытищи за высокие достижения в спорте.</t>
  </si>
  <si>
    <t>Мероприятие 01.04. 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</si>
  <si>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Мероприятие включено в муниципальную программу в июне 2021 года. Срок реализации - 3-4 кварталы 2021 г.</t>
  </si>
  <si>
    <t>Основное мероприятие 01. "Подготовка спортивного резерва"</t>
  </si>
  <si>
    <t>Мероприятие 01.01. Расходы на обеспечение деятельности (оказание услуг) муниципальных учреждений по подготовке спортивных команд и спортивного резерва</t>
  </si>
  <si>
    <t>Мероприятие 01.01.01. Обеспечение деятельности муниципального бюджетного учреждения "Спортивная школа "Авангард"</t>
  </si>
  <si>
    <t>Спортсмены приняли участие в 113-ти соревнованиях, завоевали 60-золотых, 58 -серебряных, 318-бронзовых медалей.  Произведена  оплата труда, налогов, коммунальных услуг и других текущих платежей.</t>
  </si>
  <si>
    <t>Мероприятие 01.01.02. Обеспечение деятельности муниципального бюджетного учреждения "Спортивная школа олимпийского резерва по баскетболу"</t>
  </si>
  <si>
    <t>Спортсмены приняли участие в 238 соревнованиях, завоевали 76-золотых, 96-серебряных, 84-бронзовых медалей. Произведена оплата труда, налогов, коммунальных услуг и других текущих платежей.</t>
  </si>
  <si>
    <t>Спортсмены приняли участие в 34 мероприятиях,  завоевали 262-золотых, 203-серебряных, 182-бронзовых медалей. Произведена оплата труда, налогов, коммунальных услуг и других текущих платежей.</t>
  </si>
  <si>
    <t>Мероприятие 01.01.03. Обеспечение деятельности муниципального бюджетного учреждения "Спортивная школа олимпийского резерва по плаванию"</t>
  </si>
  <si>
    <t>Мероприятие 01.01.04. Обеспечение деятельности муниципального автономного учреждения "Спортивная школа "ЦДЮС"</t>
  </si>
  <si>
    <t>Спортсмены приняли участие в 280-ти мероприятиях, завоевали 166-золотых, 127-серебряных, 175-бронзовых медалей. Произведена оплата труда, налогов, коммунальных услуг и других текущих платежей.</t>
  </si>
  <si>
    <t xml:space="preserve">Мероприятие 01.02.
Обеспечение членов спортивных сборных команд Московской области спортивной экипировкой
</t>
  </si>
  <si>
    <t xml:space="preserve">С 01.08.2020г. учреждение объединено с МАУ "Спортсооружения".  </t>
  </si>
  <si>
    <t>Срок реализации мероприятия 4 квартал 2021 г. Освоение денежных средств планируется после прохождения госэкспертизы.</t>
  </si>
  <si>
    <t>Исполнение в соответствии с госпрограммой МО "Строительство объектов социальной инфраструктуры". Финансирование осуществляется за фактически выполненные работы. Освоение денежных средств планируется  в 3-4 кварталах  2021 г.</t>
  </si>
  <si>
    <t xml:space="preserve">Заключен контракт на строительство ДОУ на 290 мест в мкр.16 г. Мытищи      (общая сумма контракта на 2 года составляет                    341000,3 тыс.руб.).  Начаты земляные работы по строительству объекта, закладка железобетонной фундаментной плиты. </t>
  </si>
  <si>
    <t>Основное мероприятие 01. Организация строительства (реконструкции) объектов дошкольного образования</t>
  </si>
  <si>
    <t>Мероприятие 01.03. Проектирование и строительство дошкольных образовательных организаций в целях синхронизации с жилой застройкой</t>
  </si>
  <si>
    <t>Завершены проектно-изыскательские работы. Проектная документация направлена на проверку в госэкспертизу.</t>
  </si>
  <si>
    <t>Завершены проектно-изыскательские работы по объекту "Детский сад на 150 мест по адресу: Московская область, г. Мытищи, мкр. 25А, пер. 1-ый Рупасовский".  Проектная документация направлена на проверку в госэкспертизу.</t>
  </si>
  <si>
    <t xml:space="preserve">Заключен контракт на строительство (общая сумма контракта на 2 года составляет                    341000,3 тыс.руб.). Начаты земляные работы по строительству объекта, закладка железобетонной фундаментной плиты. </t>
  </si>
  <si>
    <t>6 медицинских работников обеспечены служебным жильем.</t>
  </si>
  <si>
    <t>Не требуется финансирования</t>
  </si>
  <si>
    <t>Проведены аварийно-восстановительные работы помещений №№ 54, 55, 57, 58 по адресу: М.О. г. Мытищи, 1-ый Рупасовский пер., д. 9, корп. 2, здание дошкольного образовательного учреждения №27 «Радость».</t>
  </si>
  <si>
    <t xml:space="preserve">Выплата заработной платы сотрудникам частных дошкольных образовательных учреждений произведена за январь-май 2021 года в полном объеме, также выплачен аванс за июнь текущего года и отпускные. </t>
  </si>
  <si>
    <t xml:space="preserve">Оплата за июнь произведена 12 июля 2021 года. </t>
  </si>
  <si>
    <t xml:space="preserve">Выплаты компенсации части родительской платы произведены по фактически представленным документам за январь-май текущего года. Компенсация выплачена на 9 350 детей. </t>
  </si>
  <si>
    <t xml:space="preserve">Оплата за июнь произведена в июле 2021 года. </t>
  </si>
  <si>
    <t>Срок выполнения ремонтных работ 20.08.2021г.</t>
  </si>
  <si>
    <t xml:space="preserve">Осуществлена оплата и поставка ноутбуков. Приобретена новая мебель в создаваемые помещения.  </t>
  </si>
  <si>
    <t>Заключен муниципальный контракт на проведение текущего ремонта учреждений дошкольного образования (д/с №11,№47,№41) на общую сумму 9,9 тыс.руб.</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</si>
  <si>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</si>
  <si>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Произведена выплата  за январь - май текущего года  заработной платы, оплачены коммунальные услуги, арендная плата двум учреждениям: ЧУДО "Маленькая страна Мытищи" и АНО ДО "Детский сад "Супер Нюша".</t>
  </si>
  <si>
    <t>Полный расчет по заработной плате за июнь произведен 14 июля 2021 года.</t>
  </si>
  <si>
    <t>Произведена выплата за январь-май текущего года  заработной платы, оплачены коммунальные услуги, техническое обслуживание имущества,  продукты питания в детских садах и прочие расходы.</t>
  </si>
  <si>
    <t xml:space="preserve">Выплата заработной платы сотрудникам муниципальных дошкольных образовательных учреждений произведена за январь-май 2021 года в полном объеме, также выплачен аванс за июнь текущего года. </t>
  </si>
  <si>
    <t xml:space="preserve">Выплата заработной платы сотрудникам муниципальных  общеобразовательных учреждений произведена за январь-май 2021 года в полном объеме, также выплачен аванс за июнь текущего года и отпускные. </t>
  </si>
  <si>
    <t xml:space="preserve">Выплата заработной платы сотрудникам частных  общеобразовательных учреждений произведена за январь-май 2021 года в полном объеме, также выплачен аванс за июнь текущего года и отпускные. </t>
  </si>
  <si>
    <t>Выплаты производятся в соответствии с документами, представленными частными школами. Полный расчет по заработной плате за июнь произведен в июле 2021 года.</t>
  </si>
  <si>
    <t>Расходы произведены по фактически представленным документам. Срок проведения мероприятия - июль 2021 после окончания  ЕГЭ и предоставления всех необходимых документов.</t>
  </si>
  <si>
    <t>Оплата произведена за январь-май текущего года.</t>
  </si>
  <si>
    <t>Оплата за июнь произведена в июле 2021 года.</t>
  </si>
  <si>
    <t xml:space="preserve">Расходы произведены по фактической посещаемости учащихся за январь-май 2021 года.  </t>
  </si>
  <si>
    <t>Произведена выплата за январь-май текущего года  заработной платы, оплачены коммунальные услуги, техническое обслуживание имущества.</t>
  </si>
  <si>
    <t>Срок проведения мероприятия июль-август 2021 года.</t>
  </si>
  <si>
    <t>Произведена выплата за январь-июнь  2021 года  1231 классному руководителю за фактически отработанное время, выплачены отпускные.</t>
  </si>
  <si>
    <t xml:space="preserve">Заключено соглашение на предоставление субсидии между управлением образования и АНОО "Школа Вектор". </t>
  </si>
  <si>
    <t>Денежные средства будут использованы после предоставления пакета документов о произведенных расходах. Срок реализации мероприятия 3-4 кварталы 2021 г.</t>
  </si>
  <si>
    <t>Произведены расходы за январь-май текущего года по заработной плате, коммунальным услугам,  техническому обслуживанию  имущества.</t>
  </si>
  <si>
    <t>Оставшиеся денежные средства будут использованы в новом учебном году.</t>
  </si>
  <si>
    <t xml:space="preserve">Произведена оплата  за январь - май текущего года продуктов питания,  выплаты на личные расходы. </t>
  </si>
  <si>
    <t xml:space="preserve">Компенсация проезда за январь-май текущего года произведена по фактически представленным документам. </t>
  </si>
  <si>
    <t>Произведена оплата горячего питания обучающихся  по фактической посещаемости за январь-май 2021 года.</t>
  </si>
  <si>
    <t>Произведена оплата  питания обучающихся  по фактической посещаемости за январь-май 2021 года.</t>
  </si>
  <si>
    <t>Мероприятие будет реализовано во втором полугодии 2021 года.</t>
  </si>
  <si>
    <t>В стадии заключения контракт на выполнение ремонтных работ помещений МБОУ "Марфинская СОШ".</t>
  </si>
  <si>
    <t>Оплата произведена за январь-май текущего года. Произведены расходы по заработной плате, коммунальным услугам, по техническому обслуживанию имущества  в учреждениях дополнительного образования детей.</t>
  </si>
  <si>
    <t>Произведены расходы за январь-май текущего года на выплату заработной платы, оплату  коммунальных услуг, за техническое обслуживание имущества.</t>
  </si>
  <si>
    <t>Мероприятия проводятся согласно утвержденному плану. Расходы запланированы на 3-4 кварталы 2021 года.</t>
  </si>
  <si>
    <t>Расходы произведены на проведение конкурсов "Педагог года - 2021". Победителями стали: учитель года - Костина С.В. (учитель МБОУ "Гимназия № 17), воспитатель года - Эсманова А.Н. (воспитатель МБДОУ № 70), классный руководитель - Шакирова Е.М. (классный руководитель МБОУ СОШ № 25). Проведен праздник "Виват знания".</t>
  </si>
  <si>
    <t>Строительство школы на 1100 мест по адресу: Московская область, Мытищинский район, г.п. Мытищи, восточнее д.Погорелки</t>
  </si>
  <si>
    <t>Средняя общеобразовательная школа на 1100 мест по адресу: Московская область, г.о. Мытищи, мкр. 25А (ПИР и строительство)</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</si>
  <si>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</si>
  <si>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 xml:space="preserve">Исполнение в соответствии с госпрограммой МО "Строительство объектов социальной инфраструктуры". Проведение конкурентных процедур запланировано на июль 2021 года. </t>
  </si>
  <si>
    <t>Документация на строительство объекта      находится на проверке у рабочей группы.</t>
  </si>
  <si>
    <t xml:space="preserve">Проведение конкурентных процедур запланировано на 4 квартал 2021 года. </t>
  </si>
  <si>
    <t>Срок сдачи ПИР и начала строительства объекта -  4 квартал 2021 года.</t>
  </si>
  <si>
    <t>Срок проведения аукциона 3 квартал 2021 года.</t>
  </si>
  <si>
    <t>Освоение денежных средств планируется  в последующие периоды 2021 г. Срок сдачи объекта – август 2021 года.</t>
  </si>
  <si>
    <t>Ведутся строительные работы. Процент готовности 90%.</t>
  </si>
  <si>
    <t>Ведутся строительные работы. Процент готовности 99%.</t>
  </si>
  <si>
    <t>Разработана проектная документация. Застройщик оформляет разрешение на строительство.</t>
  </si>
  <si>
    <t>Срок выполнения работ 3-4 кварталы 2021 года.</t>
  </si>
  <si>
    <t>г.о. Мытищи, в районе ул. Угольная (общеобразовательная школа на 600 мест, 2021-2024 гг.)</t>
  </si>
  <si>
    <t xml:space="preserve">Ведется устройство монолитного каркаса здания. Строительная готовность объекта - 25%. </t>
  </si>
  <si>
    <t>Выдано разрешение на строительство от 09.04.2021 года.</t>
  </si>
  <si>
    <t>Мероприятие 01.04. Мероприятия по проведению капитального ремонта в муниципальных дошкольных образовательных организациях в Московской области</t>
  </si>
  <si>
    <r>
      <t xml:space="preserve">Ведутся пред проектные работы по капитальному ремонту МБОУ СОШ № 14. Выполнен ремонт  </t>
    </r>
    <r>
      <rPr>
        <sz val="14"/>
        <rFont val="Arial"/>
        <family val="2"/>
        <charset val="204"/>
      </rPr>
      <t>спортивного ядра</t>
    </r>
    <r>
      <rPr>
        <sz val="14"/>
        <rFont val="Arial"/>
        <family val="2"/>
      </rPr>
      <t xml:space="preserve"> МБОУ СОШ № 31.</t>
    </r>
  </si>
  <si>
    <t>Организован подвоз учащихся сельских школ для участия в ЕГЭ.</t>
  </si>
  <si>
    <t>Ведется строительство д/с на 225 мест в д.Пирогово, на 100 мест в пос. Мебельная фабрика, на 200 мест в мкр.17А г.Мытищи. Разработана проектная документация по реконструкции детского сада с созданием 51 места в мкр.36, 36А, 37, оформляется разрешение на строительство.</t>
  </si>
  <si>
    <t>Разрабатывается техническое задание.</t>
  </si>
  <si>
    <t>Оперативный отчет о реализации мероприятий
муниципальной программы городского округа Мытищи</t>
  </si>
  <si>
    <t>за январь - июнь 2021 года</t>
  </si>
  <si>
    <t xml:space="preserve">Мероприятие 01.01
Организация 
строительства
</t>
  </si>
  <si>
    <t>Мероприятие по определению начальной максимальной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территорий и договор о развитии территорий</t>
  </si>
  <si>
    <t xml:space="preserve">Заключен договор с ЗАО "Росоценка" на оказание услуг по определению начальной цены аукциона на право заключения договора о комплексном развитии территории жилой застройки, расположенной по адресу: Московская область, г.о. Мытищи, мкр. 20, ул. Трудовая. </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</si>
  <si>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</si>
  <si>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Основное мероприятие 04.
Обеспечение прав пострадавших граждан-соинвесторов
</t>
  </si>
  <si>
    <t xml:space="preserve">Мероприятие 04.01
Направленные на достижение показателей (без финансирования)
</t>
  </si>
  <si>
    <t>Осуществляется координация решения организационных вопросов по обеспечению прав пострадавших граждан соинвесторов.</t>
  </si>
  <si>
    <t>Итого:</t>
  </si>
  <si>
    <t xml:space="preserve">Мероприятие 07.01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t>
  </si>
  <si>
    <t>Направлено 410 уведомлений о планируемом строительстве объектов индивидуального жилищного строительства (ИЖС) или садового дома и допустимости размещения объекта ИЖС или садового дома на земельном участке, 110 уведомлений о соответствии (несоответствии) построенных или реконструированных объектов ИЖС или садового дома.</t>
  </si>
  <si>
    <t>Реализация мероприятия запланирована на конец т.г.</t>
  </si>
  <si>
    <t>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</si>
  <si>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 xml:space="preserve">Основное мероприятие 01.
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
</t>
  </si>
  <si>
    <t xml:space="preserve">Мероприятие 01.01
Реализация мероприятий по обеспечению жильем молодых семей обеспечению жильем молодых семей
</t>
  </si>
  <si>
    <t xml:space="preserve">Свидетельства о праве на получение социальной выплаты на приобретение жилого помещения или создание объекта индивидуального жилищного строительства реализовали 4 семьи. </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</si>
  <si>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</si>
  <si>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 xml:space="preserve">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
</t>
  </si>
  <si>
    <t xml:space="preserve">Мероприятие 01.01
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
</t>
  </si>
  <si>
    <t xml:space="preserve">17.05.2021 размещена документация о проведении электронных аукционов на закупку 20 квартир для  детей-сирот.
Аукционы не состоялись. 
В настоящее время вносятся изменения в нормативно-правовые акты городского округа Мытищи, предусматривающие возможность софинансирования расходов. По результатам изменений, будут повторно проведены аукционы  по приобретению жилых помещений.  </t>
  </si>
  <si>
    <t xml:space="preserve">Основной срок реализации мероприятия 3-4 кварталы текущего года. </t>
  </si>
  <si>
    <t xml:space="preserve">Основное мероприятие 01
I этап реализации подпрограммы 4. Компенсация оплаты основного долга по ипотечному жилищному кредиту
</t>
  </si>
  <si>
    <t xml:space="preserve">
</t>
  </si>
  <si>
    <t xml:space="preserve">Мероприятие 01.01
Компенсация оплаты основного долга по ипотечному жилищному кредиту
</t>
  </si>
  <si>
    <t xml:space="preserve">Сформирован список участников подпрограммы "Социальная ипотека" для оплаты основного долга по ипотечному жилищному кредиту (1 участник).
Министерством жилищной политики Московской области утвержден сводный перечень участников подпрограммы.
</t>
  </si>
  <si>
    <t xml:space="preserve">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
</t>
  </si>
  <si>
    <t xml:space="preserve">Мероприятие 01.01
Реализация мероприятий по улучшению жилищных условий многодетных семей
</t>
  </si>
  <si>
    <t>Подпрограмма 8 "Обеспечение жильем отдельных категорий граждан, установленных федеральным законодательством"</t>
  </si>
  <si>
    <t xml:space="preserve">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t>
  </si>
  <si>
    <t xml:space="preserve">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t>
  </si>
  <si>
    <t>Ветеранов ВОВ, состоящих на учете нуждающихся в городском округе Мытищи, имеющих право на получение мер социальной поддержки по обеспечению жилыми помещениями или получению единовременной денежной выплаты, не имеется.</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</si>
  <si>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</si>
  <si>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</si>
  <si>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Финансирование за счет средств федерального бюджета мероприятий подпрограммы в 2021 году не предусмотрено.</t>
  </si>
  <si>
    <t xml:space="preserve">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t>
  </si>
  <si>
    <t>Основное мероприятие 03. Оказание государственной поддержки по обеспечению жильем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t>
  </si>
  <si>
    <t xml:space="preserve">Мероприятие 03.01
Осуществление полномочий по обеспечению жильем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
</t>
  </si>
  <si>
    <t>"_____"___________2021 №__________</t>
  </si>
  <si>
    <t xml:space="preserve">Основное мероприятие
02  «Переселение граждан из аварийного жилищного фонда»
</t>
  </si>
  <si>
    <t xml:space="preserve">Мероприятие 02.01. 
Обеспечение мероприятий по переселению граждан </t>
  </si>
  <si>
    <t>.</t>
  </si>
  <si>
    <t xml:space="preserve">Мероприятие будет реализовано в последующие периоды т.г. </t>
  </si>
  <si>
    <t>продолжение п.п 1.1</t>
  </si>
  <si>
    <t>Основное мероприятие F3. Обеспечение устойчивого сокращения непригодного для проживания жилищного фонда</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</si>
  <si>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</si>
  <si>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Подпрограмма 2 «Обеспечение мероприятий по переселению граждан из аварийного жилищного фонда Московской области»</t>
  </si>
  <si>
    <t xml:space="preserve">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  </t>
  </si>
  <si>
    <t>Произведены расходы на выплату заработной платы с начислениями, оплату услуг связи, чистку и замену ковровых покрытий, приобретение хозяйственных товаров, услуг по оформлению картин в багет.</t>
  </si>
  <si>
    <t xml:space="preserve">Учреждение реорганизовано (присоединено к МАУК "БИЦ") на основании Постановления администрации городского округа Мытищи Московской области от 11.11.2019 № 4944. </t>
  </si>
  <si>
    <t>Закупка оборудования и проведение текущего ремонта библиотек.</t>
  </si>
  <si>
    <t>Подготовка конкурсной документации для приобретения офисного и звукового оборудования.</t>
  </si>
  <si>
    <t xml:space="preserve">Заключены контракты (на общую сумму 3363,8 тыс.руб.) на постановку спектаклей "Швейк" и "Робин Гуд". Произведена оплата за свето-звуковое оборудование, механизм подъёмно-опускного занавеса. </t>
  </si>
  <si>
    <t xml:space="preserve">Произведены расходы на выплату заработной платы с начислениями, оплату услуг связи и содержание имущества, коммунальных услуг. </t>
  </si>
  <si>
    <t>Произведены расходы на выплату заработной платы с начислениями, оплату услуг связи и содержанию имущества, коммунальных услуг.</t>
  </si>
  <si>
    <t>Проведены праздничные культурно-массовые мероприятия: "Общероссийский день библиотекаря", "День славянской письменности".</t>
  </si>
  <si>
    <t xml:space="preserve">Приобретены авиабилеты на международный фестиваль "Волшебный мир театров кукол стран БРИКС". </t>
  </si>
  <si>
    <t>Проведены праздничные культурно-массовые мероприятия: "День защитника Отечества", проводы русской зимы "Широкая масленица", "Международный женский день 8 Марта", "День работника культуры", "День Победы", "День защиты детей", "День России".</t>
  </si>
  <si>
    <t>Проведены праздничные культурно-массовые мероприятия проводы русской зимы "Широкая масленица", "Международный женский день 8 Марта", "День Победы",  "День защиты детей".</t>
  </si>
  <si>
    <t>Проведены праздничные культурно-массовые мероприятия: проводы русской зимы "Широкая масленица", "Международный женский день 8 Марта", "День Победы".</t>
  </si>
  <si>
    <t xml:space="preserve">Проведены праздничные культурно-массовые мероприятия: проводы русской зимы "Широкая масленица", "Международный женский день 8 Марта", "День Победы", "День защиты детей", фестиваль "Музыкальная весна", фестиваль "Молодые голоса Подмосковья", "День России", "День памяти и скорби". </t>
  </si>
  <si>
    <t>Мероприятие проведено. Произведена оплата за наградную продукцию. Выплачены премии участникам конкурса профессионального мастерства «Мытищинские мастера». Премии получили: 1 трудовая династия, 4 трудовых коллектива в коллективной номинации,  23 победителя в индивидуальной номинации.</t>
  </si>
  <si>
    <t xml:space="preserve">Произведены расходы на выплату заработной платы с начислениями, оплату услуг связи и содержание имущества, коммунальных услуг.  </t>
  </si>
  <si>
    <t>Произведены расходы на выплату заработной платы с начислениями, оплату услуг связи и содержание имущества, коммунальных услуг.</t>
  </si>
  <si>
    <t>Заключены контракты на выполнение работ по монтажу систем (дымоудаления) обеспечения пожарной безопасности зданий ( на общую сумму 1255,5 тыс.руб.). Приобретена компьютерная техника ( на общую сумму 142,2 тыс.руб.). Подготавливается конкурсная документация для выполнения работ по ремонту помещений МБУК "МДК "Яуза" ( на общую сумму 467,0 тыс. руб.).</t>
  </si>
  <si>
    <t>Заключены контракты на выполнение работ по ремонту крыльца (на общую сумму 365,0 тыс.руб.) и кружкового кабинета (на общую сумму 174,4 тыс.руб.) МБУК "КИЦ "Леонидовка". Подготавливается конкурсная документация на приобретение оргтехники.</t>
  </si>
  <si>
    <t>Произведена оплата за ремонт:  зала хореографии  в ДК "Жостовский", цокольного этажа "Сорокинский клуб", вестибюля ДК "Пироговский" и установку балетных станков и поручней в ДК "Жостовский". Заключены договора на ремонт ДК "Пироговский" и ДК "Манюхинский" (на общую сумму 534,7 тыс.руб.).</t>
  </si>
  <si>
    <t xml:space="preserve">Срок реализации мероприятия 3-4 кварталы 2021 г. </t>
  </si>
  <si>
    <t xml:space="preserve">Основное мероприятие А2.       
Федеральный проект "Творческие люди"
</t>
  </si>
  <si>
    <t>Мероприятие А2.01.
Проведение культурно-массовых и творческих мероприятий в сфере культуры и искусства, в том числе фестивалей, конкурсов, выставок</t>
  </si>
  <si>
    <t>Городской округ Мытищи не принимает участие в федеральном проекте «Творческие люди».</t>
  </si>
  <si>
    <t>Мероприятие А2.03.
Иные межбюджетные трансферты на государственную поддержку лучших сельских учреждений культуры и лучших работников сельских учреждений культуры</t>
  </si>
  <si>
    <t xml:space="preserve">Основное мероприятие 02.
Проведение капитального ремонта, технического переоснащения современным непроизводственным оборудованием и благоустройство территории муниципальных учреждений культуры, муниципальных организаций дополнительного образования сферы культуры
</t>
  </si>
  <si>
    <t xml:space="preserve">Мероприятие 02.01
Проведение капитального ремонта, технического переоснащения и благоустройство территорий театрально-концертных учреждений культуры
</t>
  </si>
  <si>
    <t>Мероприятие 02.02
Проведение капитального ремонта, технического переоснащения и благоустройства территорий культурно-досуговых учреждений культуры</t>
  </si>
  <si>
    <t xml:space="preserve">Мероприятие 02.03
Проведение капитального ремонта, технического переоснащения и благоустройства территорий муниципальных организаций дополнительного образования сферы культуры
</t>
  </si>
  <si>
    <t>Произведена выплата  заработной платы с начислениями. Заключен контракт на услуги по переводу документов в электронный вид.</t>
  </si>
  <si>
    <t>Заключены контракты ( на общую сумму 1 134,4 тыс.руб.) на праздничные культурно-массовые мероприятия "День Победы" и "День городского округа Мытищи" (организация и проведение салютов), "Ночь кино", на  программы выходного дня (зрелищно-развлекательные услуги на танцевальной площадке "Летний театр" и у центрального музыкального фонтана в ЦПКиО "Парк Мира").</t>
  </si>
  <si>
    <t>Оперативный отчет о реализации мероприятий</t>
  </si>
  <si>
    <t xml:space="preserve"> муниципальной программы городского округа Мытищи
 "Развитие сельского хозяйства" </t>
  </si>
  <si>
    <t>за  январь - июнь 2021 года</t>
  </si>
  <si>
    <t>Мероприятие 10.01. Развитие приоритетных отраслей АПК</t>
  </si>
  <si>
    <t>Проведена работа с руководителями сельскохозяйственных организаций о недопущении снижения поголовья животных. Произведена оплата за похозяйственные книги и информационные материалы. Заключен контракт на проведение похозяйственного учета (на общую сумму 270,0 тыс.руб.)</t>
  </si>
  <si>
    <t xml:space="preserve">Срок реализации мероприятия  3-4 кварталы текущего года. </t>
  </si>
  <si>
    <t>Мероприятие 10.02.
Организация и проведение конкурсов, выставок</t>
  </si>
  <si>
    <t xml:space="preserve">В феврале в ТЦ "4Daily" проведена ярмарка "Фермерский продукт", на которой представлены продукции 5 фермеров городского округа Мытищи, фермерских хозяйств Московской и Владимирской областей. Мероприятие посетило более 1 000 человек. </t>
  </si>
  <si>
    <t xml:space="preserve">В октябре планируется проведение конкурса "Лучший ветеринарный врач".Срок реализации мероприятия  4 квартал текущего года. </t>
  </si>
  <si>
    <t>Основное мероприятие 01.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</si>
  <si>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Мероприятие 01.02.
Проведение мероприятий по комплексной борьбе с борщевиком Сосновского</t>
  </si>
  <si>
    <t>Оплата по контрактам будет произведена в 4 квартале текущего года.</t>
  </si>
  <si>
    <t>Подпрограмма 4 "Обеспечение эпизоотического и ветеринарно - санитарного благополучия"</t>
  </si>
  <si>
    <t xml:space="preserve">Основное мероприятие 01. 
Обеспечение эпизоотического благополучия территории от заноса и распространения заразных, в том числе особо опасных болезней животных, включая африканскую чуму свиней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</si>
  <si>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t>
  </si>
  <si>
    <t>Осуществление деятельности по обращению с животными без владельцев.</t>
  </si>
  <si>
    <t xml:space="preserve">Срок реализации мероприятия  4 квартал текущего года. </t>
  </si>
  <si>
    <t xml:space="preserve">Заключен муниципальный контракт на проведение отлова и ветеринарного обслуживания животных без владельцев на сумму  1 770,4 тыс.руб. Отловлено 113 животных, 11 животных находятся на содержании в приюте. Произведена оплата труда сотруднику, осуществляющему отлов животных (на общую сумму 460,5 тыс. руб.).   </t>
  </si>
  <si>
    <t xml:space="preserve">Заключен муниципальный контракт на оказание услуг по сбору, транспортировке и уничтожению биологических объектов (трупов животных) на сумму 100,0 тыс.руб. </t>
  </si>
  <si>
    <t>Мероприятие будет реализовано в 4 квартале текущего года.</t>
  </si>
  <si>
    <t>Основное мероприятие Т2.
Федеральный проект «Экспорт продукции агропромышленного комплекса»</t>
  </si>
  <si>
    <t>Мероприятие Т2.01. 
Экспорт продукции агропромышленного комплекса</t>
  </si>
  <si>
    <t xml:space="preserve">Проведена информационная работа с предпринимателями по вопросу государственной поддержки предприятий - экспортеров. </t>
  </si>
  <si>
    <t>Финансирование в 2021 году не предусмотрено.</t>
  </si>
  <si>
    <t>Оперативный отчет о реализации мероприятий
 муниципальной программы городского округа Мытищи
"Экология и окружающая среда"</t>
  </si>
  <si>
    <t>Основное мероприятие 01. Проведение обследований состояния окружающей среды</t>
  </si>
  <si>
    <t xml:space="preserve">Мероприятие 01.01.
Проведение обследований состояния окружающей среды </t>
  </si>
  <si>
    <t>Проведены мероприятия по охране окружающей среды.</t>
  </si>
  <si>
    <t>Заключены МК на вывоз несанкционированных навалов мусора: МКУ "ТУ "Пироговский" (10 768,8 тыс.руб.) вывезено 8 598,5 куб.м. мусора; МКУ "ТУ "Федоскино" (6 570,6 тыс.руб.) вывезено 3172,25 куб.м мусора; МБУ "Леспаркхоз" (3 970,05 тыс. руб.) вывезено 409,4 куб. м мусора.</t>
  </si>
  <si>
    <t>Срок реализации мероприятия  4 кв.         2021 г.</t>
  </si>
  <si>
    <t>Заключен договор на оказание услуг по лабораторным исследованиям атмосферного воздуха и воды на сумму 155,0 тыс.руб.</t>
  </si>
  <si>
    <t>Мероприятие  01.04. Мероприятия по мониторингу качества атмосферного воздуха (установка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 обслуживание автоматизированных постов наблюдения за атмосферным воздухом)</t>
  </si>
  <si>
    <t>Ежедневно проводятся выездные мероприятия по территории городского округа Мытищи  на предмет мониторинга качества атмосферного воздуха.</t>
  </si>
  <si>
    <t>Мероприятие 01.10. Расходы на очистку береговых зон водоемов</t>
  </si>
  <si>
    <t>Проведена уборка водной акватории  рек Яуза, Борисовка, Сукромка на площади     159 400 кв. м  береговых линий. Проведены конкурсные процедуры на оказание услуг по мониторингу водных объектов. Заключен договор на водопользование рек Яуза, Борисовка, Сукромка (на общую сумму 299,2 тыс.руб.). Приобретен квадрокоптер для обследования водной акватории (на общую сумму 198,8 тыс.руб.).</t>
  </si>
  <si>
    <t>Срок реализации мероприятия  4 кв.       2021 г.</t>
  </si>
  <si>
    <t>Основное мероприятие 03. Вовлечение населения в экологические мероприятия</t>
  </si>
  <si>
    <t>Мероприятие 03.01.
Вовлечение населения в экологические мероприятия</t>
  </si>
  <si>
    <t xml:space="preserve">Проведены субботники и акции: "Покорми птиц зимой", "Скворечник-дом для друга", "Лес победы".  </t>
  </si>
  <si>
    <t>Мероприятие 03.02. Изготовление стендов, разъясняющих работу автоматизированных постов наблюдения за атмосферным воздухом; изготовление стендов и брошюр со справочной информацией по мониторингу окружающей среды</t>
  </si>
  <si>
    <t xml:space="preserve">Подготовлено техническое задание на создание и размещение баннеров с экологической тематикой в школах городского округа Мытищи. </t>
  </si>
  <si>
    <t>Заключение договора планируется в 3 квартале т. г. Срок реализации мероприятия  4 кв.        2021 г.</t>
  </si>
  <si>
    <t>Основное мероприятие 01. Обеспечение безопасности гидротехнических сооружений и проведение мероприятий по берегоукреплению</t>
  </si>
  <si>
    <t>Мероприятие 01.04.
Расходы на эксплуатацию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</si>
  <si>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Основное мероприятие 04. Ликвидация последствий засорения водных объектов</t>
  </si>
  <si>
    <t xml:space="preserve">Мероприятие 04.02.
Выполнение комплекса мероприятий по ликвидации последствий засорения водных объектов, находящихся в муниципальной собственности
</t>
  </si>
  <si>
    <t>Ежнедельно проводятся выездные мероприятия на предмет засорения водных объектов.</t>
  </si>
  <si>
    <t>Основное мероприятие 01. Осуществление отдельных полномочий в области лесных отношений</t>
  </si>
  <si>
    <t>Мероприятие 01.03.
Организация и проведение мероприятий в системе лесного хозяйства</t>
  </si>
  <si>
    <t>Проведено 2 субботника на территории лесного фонда в мае т. г.</t>
  </si>
  <si>
    <t>Мероприятие 01.04.
Организация и проведение акций по посадке леса</t>
  </si>
  <si>
    <t xml:space="preserve">В мае проведена акция "Лес Победы". 
</t>
  </si>
  <si>
    <t>В сентябре планируется  проведение акции "Наш лес. Посади свое дерево".Срок реализации мероприятия  4 кв.        2021 г.</t>
  </si>
  <si>
    <t>Подпрограмма 5 "Региональная программа в области обращения с отходами, в том числе с твердыми коммунальными отходами"</t>
  </si>
  <si>
    <t>Основное мероприятие G1.
Федеральный проект "Чистая страна"</t>
  </si>
  <si>
    <t>Мероприятие G1.03.
Разрабртка проектной локументации на рекультивацию полигонов твердых коммунальных отходов</t>
  </si>
  <si>
    <t>Срок реализации мероприятия  4 кв.        2021 г.</t>
  </si>
  <si>
    <t xml:space="preserve">Оперативный отчет о реализации мероприятий 
муниципальной программы городского округа Мытищи     </t>
  </si>
  <si>
    <t>Основное мероприятие 01. Информирование населения об основных событиях социально-экономического развития и общественно-политической жизни</t>
  </si>
  <si>
    <t>В отчетном периоде на городском информационном радио изготавливались и размещались новостные сюжеты, информация о деятельности органов местного самоуправления, о социально-значимых мероприятиях, проходящих на территории округа, тематические радиовыпуски, программа новостей и др. в количестве 55250 мин. Радиоматериалы транслировались и в сетке вещания областного радио "ТРК "РТВ Подмосковье" в количестве 33 минут.</t>
  </si>
  <si>
    <t xml:space="preserve">За отчетный период: изготовлено и проведено: на телеканале "Первый Мытищинский" новостных сюжетов, эфиров, тематических и информационных программ в количестве 85185 минут; на телеканале «Мытищи Инфо» эфиров в количестве 51671 мин. На телеканале "Первый Мытищинский" транслировались: выпуски информационных программ "День" и "Главное за неделю"; "Диалог с властью"; эфиры с участием главы г.о. Мытищи и депутатов г.о. </t>
  </si>
  <si>
    <t>Срок реализации мероприятия 3-4 кварталы т.г.</t>
  </si>
  <si>
    <t>Мытищи, с представителями администрации; а также программы: "Актуальное интервью", "Персона", "Мытищи православные", "Мое утро", "Эфир губернатора МО", "Афиша", "Фильм ТВ Мытищи". На телеканале "Мытищи Инфо": информационная программа "Сегодня в округе", "Смотрите радио", информационные материалы в программе “Телетайп". На телеканале  "360" транслировался ролик "свеча памяти".</t>
  </si>
  <si>
    <t>В отчетном периоде в интернет-издании (портал РИАМО) размещено 32 публикаций о деятельности органов местного самоуправления ГОМ. Проведена работа по сопровождению и обслуживанию официального сайта ОМС ГОМ, сайтов "Неделя в округе", "Спортивные Мытищи", "Официальные Мытищи". В сетевых изданиях г.о. Мытищи опубликовано 14 881 новостных, тематических и информационных материалов о городском округе Мытищи и Московской области.</t>
  </si>
  <si>
    <t>В отчетном периоде к мероприятиям, проходившим на территории городского округа Мытищи изготавливалась полиграфическая продукция:  календари, именные и поздравительные открытки, листовки, плакаты с социальной рекламой, поздравительные адреса и иная социально-значимая продукция в количестве 34573 штук.</t>
  </si>
  <si>
    <t>В отчетном периоде проводились мероприятия в области подписки печатных изданий. В структурные подразделения и подведомственные учреждения направлялись письма на проведение подписной кампании на областные и федеральные печатные издания: "Российская газета", "Подмосковье сегодня. Ежедневные новости", "Наше Подмосковье. Север. Юг. Запад. Восток".</t>
  </si>
  <si>
    <t>В отчетном периоде в МАУ "МИР" проводились мероприятия по выполнению муниципального задания по производству и выпуску сетевого издания (размещено 2033 новостных материала), проведению мониторинга и подготовке сведений, размещенных в информационной системе МЦУР (обработано 15727 обращений).</t>
  </si>
  <si>
    <t>Основное мероприятие 02. Разработка новых эффективных и высокотехнологичных (интерактивных) информационных проектов, повышающих степень интереса населения и бизнеса к проблематике Московской области по социально значимым темам, в СМИ, на интернет-ресурсах, в социальных сетях и блогосфере</t>
  </si>
  <si>
    <t>Размещались публикации (посты) на официальных страницах и аккаунтах администрации городского округа Мытищи Московской области (не менее 8 аккаунтов) в количестве 5213. Число не уникальных подписчиков в официальных страницах и аккаунтах ОМСУ  составило - 66083 чел.; число просмотров всех публикаций, размещенных  в официальных аккаунтах ОМСУ за отчетный период составило - 17534150; число реакций (лайков, комментариев и репостов) на публикации, размещенные на официальных страницах и аккаунтах ОМСУ за отчетный период составило - 1034996.</t>
  </si>
  <si>
    <t>Счет на сумму 20,0 тыс. руб. за публикации, размещенные в социальных сетях г.о. Мытищи в июне оплачен в июле текущего года. Большая часть из запланированных материалов по освещению деятельности органов местного самоуправления городского округа Мытищи и Московской области будет размещена в социальных сетях г.о. Мытищи  в 3-4 кварталах текущего года.</t>
  </si>
  <si>
    <t xml:space="preserve">В отчетном периоде проводился мониторинг социальных сетей, электронных и печатных СМИ. Выявлялись информационные угрозы и негативная информация через информационную систему отработки негативных сообщений "Инцидент. Менеджмент". По результатам выявления информационных угроз и негативной информации  готовились и размещались позитивные и информационно-нейтральные материалы в социальных сетях, печатных и электронных СМИ.  Общее число ответов муниципального образования Московской области на выявленные в социальных сетях негативные сообщения за отчетный период составило - 2260 ответов.                                                                                                                                                              </t>
  </si>
  <si>
    <t>Основное мероприятие 07. Организация создания и эксплуатации сети объектов наружной рекламы</t>
  </si>
  <si>
    <t>В отчетном периоде 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По итогам проведения конкурсной процедуры заключен контракт с  ООО "Медиа Весна". Цена контракта (за право заключения) составляет 5,1 тыс. руб.</t>
  </si>
  <si>
    <t>Мероприятия по демонтажу и утилизации незаконно установленных рекламных конструкций  будут проводиться по мере их выявления на территории г.о. Мытищи.</t>
  </si>
  <si>
    <t>Проведение конкурсных процедур (МБУ "Леспаркхоз" и ТУ "Федоскино") по приобретению конструкций для новогоднего оформления (на сумму 1046,4 тыс.руб.) запланировано в 3 квартале т.г.</t>
  </si>
  <si>
    <t xml:space="preserve">В рамках муниципального задания МАУ "ТВ Мытищи" разрабатывались макеты баннеров, изготовлено и размещено на территории г.о.Мытищи 11 баннеров с социально значимой тематикой, которые также размещены на информационном экране.  Изготовлены тематические материалы для стенда "Доска почета" и брандмауэры (в количестве 3 штук) с праздничной и социально значимой информацией. </t>
  </si>
  <si>
    <t xml:space="preserve">Большая часть из запланированных мероприятий по информированию населения городского округа Мытищи о социально-значимых событиях по средством рекламы на рекламных конструкциях  будут проведены в 3-4 кварталах т.г. </t>
  </si>
  <si>
    <t>В отчетном периоде осуществлялись мероприятия по взысканию задолженности в муниципальный бюджет за незаконно установленные и эксплуатируемые  рекламные конструкции в порядке досудебного урегулирования споров. В адрес нарушителей ежемесячно направлялись претензии с требованием оплатить задолженность и пенни за каждый день просрочки. Задолженность на 01.07.2021 составила 16,047 млн.руб.</t>
  </si>
  <si>
    <t>Основное мероприятие 07. Реализация практик инициативного бюджетирования на территории муниципальных образований Московской области</t>
  </si>
  <si>
    <t>Мероприятие 07.01. Реализация проектов граждан, сформированных в рамках практик инициативного бюджетирования</t>
  </si>
  <si>
    <t>По итогам рассмотрения проектов в ГУТП и заседания региональной конкурсной комиссии  определены 9 проектов-победителей. Заключено соглашение между администрацией го Мытищи и ГУТП для реализации данных проектов (на общую сумму 19 207,8 тыс.руб.).</t>
  </si>
  <si>
    <t>Проведение мероприятий в сфере молодежной политики  по гражданско-патриотическому и духовно-нравственному воспитанию молодежи.</t>
  </si>
  <si>
    <t>Проведено праздничное культурно-массовое мероприятие "День России".</t>
  </si>
  <si>
    <t>Денежные средства будут освоены в 3-4 кварталах текущего года после проведения мероприятий в сфере молодежной политики.</t>
  </si>
  <si>
    <t>Организация и проведение мероприятий в сфере молодежной политики, направленных на поддержку социально-значимых инициатив и проектов</t>
  </si>
  <si>
    <t>Срок реализации мероприятия 3-4 квартал т.г.</t>
  </si>
  <si>
    <t>Организация и проведение мероприятий в сфере молодежной политики, направленных на выявление, поддержку и развитие способностей и талантов у детей и молодежи</t>
  </si>
  <si>
    <t xml:space="preserve">Денежные средства будут освоены в 4 квартале текущего года после проведения семинара по работе с молодежью. </t>
  </si>
  <si>
    <t xml:space="preserve">Заключены договора на трудоустройство 496 несовершеннолетних граждан. Произведена выплата заработной платы 321 несовершеннолетнему гражданину в соответствии с заключенными трудовыми договорами.
</t>
  </si>
  <si>
    <t xml:space="preserve">Денежные средства будут освоены в 3 квартале текущего года по факту оплаты труда несовершеннолетним гражданам. 
</t>
  </si>
  <si>
    <t>Мероприятие планируется к выполнению в последующие периоды реализации муниципальной программы.</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</si>
  <si>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</si>
  <si>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</si>
  <si>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Приобретены стулья, пуфы и микшерный пульт, мобильные переносные колонки, ДВД плеер.</t>
  </si>
  <si>
    <t>1.5.4.</t>
  </si>
  <si>
    <t>Обеспечение деятельности муниципального бюджетного учреждения «Молодежный центр «Импульс»</t>
  </si>
  <si>
    <t>Деятельность муниципального бюджетного учреждения «Молодежный центр «Импульс».</t>
  </si>
  <si>
    <t>1.5.4.1.</t>
  </si>
  <si>
    <t>Обеспечение деятельности муниципального бюджетного учреждения "Молодежный центр "Импульс"</t>
  </si>
  <si>
    <t>1.5.4.2.</t>
  </si>
  <si>
    <t>Укрепление материально-технической базы и проведение текущего ремонта МБУ "МЦ "Импульс"</t>
  </si>
  <si>
    <t>Произведена оплата за звуковое и технологическое  оборудование.</t>
  </si>
  <si>
    <t>Планируется заключение контракта  на ремонт сцены большого зала. Срок реализации мероприятия 4 квартал 2021 г.</t>
  </si>
  <si>
    <t>Основное мероприятие Е8.
Федеральный проект «Социальная активность»</t>
  </si>
  <si>
    <t>Мероприятие Е8.02.
Формирование эффективной системы выявления, поддержки и развития способностей и талантов у детей и молодежи</t>
  </si>
  <si>
    <t>Г.о. Мытищи не принимает участие по данному мероприятию в реализации федерального проекта "Социальная активность".</t>
  </si>
  <si>
    <t xml:space="preserve">Основное мероприятие 04. 
Корректировка списков кандидатов в присяжные заседатели федеральных судов общей юрисдикции в Российской Федерации
</t>
  </si>
  <si>
    <t>Мероприятие 04.01. Составление (изменение) списков кандидатов в присяжные заседатели федеральных судов общей юрисдикции в Российской Федерации</t>
  </si>
  <si>
    <t>Корректировка списков присяжных заседателей не проводилась в виду отсутствия заявки от ГУПТ МО, что не повлекло за собой производства затрат бюджетных средств.</t>
  </si>
  <si>
    <t>Основное мероприятие 06. Подготовка и проведение Всероссийской переписи населения</t>
  </si>
  <si>
    <t>Мероприятие 06.01. Проведение Всероссийской переписи населения 2020 года</t>
  </si>
  <si>
    <t xml:space="preserve">Осуществляется предварительная организационная работа для проведения ВПН в октябре 2021 года. </t>
  </si>
  <si>
    <t>Перепись населения перенесена на октябрь 2021 года. Проведение конкурсных процедур запланировано в 3 квартале текущего года.</t>
  </si>
  <si>
    <t>Подпрограмма 7. "Развитие добровольчества (волонтерства) в Московской области"</t>
  </si>
  <si>
    <t>Основное мероприятие Е8. Федеральный проект «Социальная активность»</t>
  </si>
  <si>
    <t xml:space="preserve">Мероприятие Е8.01. Создание условий для развития наставничества, поддержки общественных инициатив и проектов, в том числе в сфере добровольчества (волонтерства) </t>
  </si>
  <si>
    <t>Городской округ Мытищи не принимает участие по данному мероприятию в реализации федерального проекта "Социальная активность".</t>
  </si>
  <si>
    <t>13.6</t>
  </si>
  <si>
    <t>2.6</t>
  </si>
  <si>
    <t xml:space="preserve">Администрацией городского округа Мытищи организована информационная поддержка проведения диспансеризации.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19 032 человека. </t>
  </si>
  <si>
    <t>Выполнение работ запланировано  в 3 квартале.</t>
  </si>
  <si>
    <t>Проведено 17 мероприятий, самые значимые из них: Соревнования по лыжным гонкам "Мытищинская лыжня - 2021" (1000 чел.), Московские областные соревнования по плаванию "Кубок Главы городского округа Мытищи" (300 чел.), Турнир по фехтованию городского округа Мытищи, посвященный Дню Защитника Отечества (50 чел.), Первенство городского округа Мытищи по спортивной (вольной) борьбе среди юношей 2006-2007 г.р., 2008-2009 г.р. и 2010-2011 г.р. (120 чел.), Чемпионат городского округа Мытищи по шахматам среди мужчин и женщин (70 чел.).</t>
  </si>
  <si>
    <t>Проведено 4 мероприятия: Региональный этап XXXIX открытой Всероссийской массовой лыжной гонки «Лыжня России» в Московской области (204 чел.), Летний фестиваль ГТО МО (8 чел.), соревнования МО по футболу "Кожаный мяч - 2021" (28 чел.), фестиваль физической культуры народов России и стран Евразии "Русский мир" (20 чел.).</t>
  </si>
  <si>
    <t>Освоение денежных средств планируется  в 4 квартале 2021 г.</t>
  </si>
  <si>
    <t>Проводятся мероприятия по включению объекта "Средняя общеобразовательная школа на 400 мест по адресу: Московская область, г. Мытищи, мкр. 6-14"  в государственную программу.</t>
  </si>
  <si>
    <t>Ведется строительство общеобразовательной школы на 1 200 мест в мкр. 36, 36А, 37, общеобразовательной школы на 600 мест  юго-западнее дер. Болтино.  Разрабатывается проектная документация по строительству общеобразовательной  школы на 1 735 мест в мкр. 17А.</t>
  </si>
  <si>
    <t xml:space="preserve">Проведены авансовые платежи за технологическое присоединение и выполнение проектных работ по проведению реконструкции (переноса)  газопровода низкого давления, попадающего в зону строительства  объекта "Пристройка к МБОУ СОШ № 6 со спортивным залом, пищеблоком и кабинетами для дополнительного образования, г. Мытищи, Новомытищинский проспект, д. 38".  </t>
  </si>
  <si>
    <t>Заключен контракт на проектирование и строительство  физкультурно-оздоровительного комплекса  по адресу: Московская область, г.о. Мытищи, с. Марфино, ул. Зеленая (общая сумма контракта на 2 года составляет                    183000,1 тыс.руб.). Оплачен аванс за гос. экспертизу в части проверки достоверности определения сметной стоимости объекта "Строительство футбольного поля по адресу: г. Мытищи, мкр. 25, Шараповский карьер". Начаты строительные работы.</t>
  </si>
  <si>
    <t xml:space="preserve">Проведены авансовые платежи за технологическое присоединение и выполнение проектных работ в связи с необходимостью проведения реконструкции (переноса)  газопровода низкого давления, попадающего в зону строительства  объекта.  </t>
  </si>
  <si>
    <t>Нарушен срок начала строительства объекта в связи с многочисленными отказами Министерства жилищной политики в выдаче разрешения на строительство. Разрешение на строительство выдано от 15.12.2020</t>
  </si>
  <si>
    <t>Количество населения, прикрепленного к медицинским организациям на территории городского округа составляет 276892 человека.</t>
  </si>
  <si>
    <t>Оперативный  отчет о реализации мероприятий</t>
  </si>
  <si>
    <t xml:space="preserve">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
</t>
  </si>
  <si>
    <t xml:space="preserve">Мероприятие 02.01 
Строительство и реконструкция объектов водоснабжения.
</t>
  </si>
  <si>
    <t>Перекладка водопроводных сетей</t>
  </si>
  <si>
    <t xml:space="preserve">Заключен муниципальный контракт на сумму 385,00 тыс. руб. в рамках которого будет выполнен капитальный ремонт водопровода по адресу: 
2-й Щелковский проезд 
д. 6, д.8;
Ведется подготовка аукционной документации на сумму 18 756,00 тыс. руб. а именно: 
- 565,00 тыс. руб.  перекладка сетей водоснабжения к жилым домам            (2-й Щелковский проезд д.6, д.8);
- 8 000,00 тыс. руб. перекладка сетей холодного водоснабжения   от водозаборного узла ЖК «Афродита» к жилым домам (д. Пирогово ул. Совхозная д. 6, д. 8, д.10, д. 12, д. 14, д. 16);
- 10 200,00 тыс. руб. организация водоснабжения в       д. Челобитьево). </t>
  </si>
  <si>
    <t xml:space="preserve">Размещение аукционной документации в 3 квартале т.г.
</t>
  </si>
  <si>
    <t>Мероприятие 02.02 
Капитальный ремонт, приобретение, монтаж и ввод в эксплуатацию объектов водоснабжения.</t>
  </si>
  <si>
    <t>Мероприятие 02.04 
Создание и восстановление ВЗУ, ВНС и станций водоподготовки, выполняемых в рамках реализации инвестиционных программ ресурс снабжающих организаций Московской области</t>
  </si>
  <si>
    <t xml:space="preserve">Размещение аукционной документации в 3 квартале т.г. </t>
  </si>
  <si>
    <t>Основное мероприятие F5 Реализация федерального проекта «Чистая вода» в рамках реализации национального проекта «Жилье и городская среда»</t>
  </si>
  <si>
    <t xml:space="preserve">Итого </t>
  </si>
  <si>
    <t xml:space="preserve">Мероприятие F5. 01
Строительство и реконструкция (модернизация) объектов питьевого водоснабжения. 
</t>
  </si>
  <si>
    <t>Городской округ Мытищи не принимает участие в федеральном проекте "Чистая вода" в отчетном периоде.
Реализация мероприятия запланирована в 2023 году.</t>
  </si>
  <si>
    <t>Основное мероприятие 01 -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</si>
  <si>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01.01
Организация в границах городского округа водоотведения
</t>
  </si>
  <si>
    <t>Перекладка сети канализации к МБДОУ №52 "Березка" в пос.Здравница</t>
  </si>
  <si>
    <t>Мероприятие 01.03 
Капитальный ремонт объектов очистки сточных вод</t>
  </si>
  <si>
    <t xml:space="preserve">Размещение аукционной документации в 3 квартале т.г
 </t>
  </si>
  <si>
    <t>Основное мероприятие F1 - Реализация федерального проекта «Жилье» в рамках национального проекта «Жилье и городская среда»</t>
  </si>
  <si>
    <t>Мероприятие F1.01. Стимулирование программ развития жилищного строительства субъектов Российской Федерации.</t>
  </si>
  <si>
    <t>Срок выполнения работ до 31.12.2021.</t>
  </si>
  <si>
    <t xml:space="preserve">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
</t>
  </si>
  <si>
    <t xml:space="preserve">Мероприятие 05.01                          Утверждение схем теплоснабжения городских округов 
(актуализированных схем теплоснабжения городских округов)
</t>
  </si>
  <si>
    <t>Оплата будет произведена в срок до 31.12.2021.</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</si>
  <si>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</si>
  <si>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 xml:space="preserve">Заключение контракта на выполнение работ по  актуализации схемы водоснабжения и водоотведения  на период 2022 запланировано в 3 квартале текущего года. </t>
  </si>
  <si>
    <t>Мероприятие 05.03                       Утверждение программ комплексного развития систем коммунальной инфраструктуры городских округов</t>
  </si>
  <si>
    <t>Основное мероприятие 01
"Повышение энергетической эффективности муниципальных учреждений Московской области"</t>
  </si>
  <si>
    <t>Мероприятие 01.01 
Установка (модернизация) ИТП с установкой теплообменника отопления и аппаратуры управления отоплением</t>
  </si>
  <si>
    <t>Мероприятие 01.10.
Установка, замена, поверка приборов учёта энергетических ресурсов на объектах бюджетной сферы</t>
  </si>
  <si>
    <t xml:space="preserve">Произведена замена, поверка 43 шт. приборов учета энергетических ресурсов в муниципальных учреждениях, из них: теплоэнергии - 29 шт., холодного водоснабжения - 11 шт., горячего водоснабжения - 3 шт. </t>
  </si>
  <si>
    <t>Основное мероприятие 02.               Организация учёта энергоресурсов в жилищном фонде Московской области</t>
  </si>
  <si>
    <t>Мероприятие 02.01   
Установка, замена, поверка общедомовых приборов учёта энергетических ресурсов в многоквартирных домах.</t>
  </si>
  <si>
    <t xml:space="preserve">Проведена поверка 8 шт. общедомовых приборов учета теплоэнергии. </t>
  </si>
  <si>
    <t>Основное мероприятие 03. Повышение энергетической эффективности многоквартирных домов</t>
  </si>
  <si>
    <t>Мероприятие 03.01
Организация работы с УК по подаче заявлений в ГУ МО "Государственная жилищная инспекция Московской области"</t>
  </si>
  <si>
    <t>По состоянию на 30.06.2021 управляющими организациями не подано ни одного заявления в ГУ МО "Государственная жилищная инспекция Московской области".</t>
  </si>
  <si>
    <t>Основное мероприятие 01.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</si>
  <si>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</si>
  <si>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 xml:space="preserve">Выплачена заработная плата сотрудникам в период за январь - июнь т.г. </t>
  </si>
  <si>
    <t>Мероприятие 01.02       
Расходы на обеспечение деятельности (оказание услуг) муниципальных учреждений в сфере жилищно-коммунального хозяйства</t>
  </si>
  <si>
    <t>Обработано 17 479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t>
  </si>
  <si>
    <t>Срок окончания работ до 31.12.2021.</t>
  </si>
  <si>
    <t>Мероприятие 01.04 
Организация в границах городского округа электро-, тепло-, газо- и водоснабжения населения, водоотведения, снабжения населения топливом</t>
  </si>
  <si>
    <t>Заключены муниципальные контракты на общую сумму 2 239,36 тыс. руб. а именно:
- 1 874,0 тыс. руб. на содержание 72 колодцев;
- 365,36 тыс. руб.  на оплату</t>
  </si>
  <si>
    <t>Содержание и ремонт  колодцев</t>
  </si>
  <si>
    <t xml:space="preserve"> электроэнергии, оказание услуг по лабораторному исследованию воды в колодцах, приобретению расходных материалов и погружных насосов для колодцев.
Выполнены работы по сезонному содержанию  114 колодцев. </t>
  </si>
  <si>
    <t>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на 2016-2021 годы».</t>
  </si>
  <si>
    <t>Оперативный отчет о реализации мероприятий
 муниципальной программы городского округа Мытищи</t>
  </si>
  <si>
    <t>Мероприятие 03.01
Предоставление гражданам субсидий на оплату жилого помещения и коммунальных услуг</t>
  </si>
  <si>
    <t xml:space="preserve">Жилищную субсидию получили 7 118 человек, в т.ч.:
многодетные семьи - 59 чел.;
одинокие матери - 68 чел.;
пенсионеры - 5 570 чел.;
студенты - 154 чел.;
безработные - 113 чел.;
иждивенцы - 669 чел.;
др. категории - 485 чел.
</t>
  </si>
  <si>
    <t>Мероприятие 03.02
Обеспечение предоставления гражданам субсидий на оплату жилого помещения и коммунальных услуг</t>
  </si>
  <si>
    <t>Осуществлено материально - техническое обеспечение отдела жилищных субсидий (выплачена заработная плата сотрудникам, оплачены услуги ЖКХ).</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</si>
  <si>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</si>
  <si>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</si>
  <si>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245 человек получили выплаты пенсии.</t>
  </si>
  <si>
    <t>Мероприятие 19.01 Оказание мер социальной поддержки отдельным категориям граждан</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</si>
  <si>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</si>
  <si>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</si>
  <si>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3 326 человек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t>
  </si>
  <si>
    <t>Мероприятие 20.04
Возмещение расходов на материально-техническое обеспечение клубов "Активное долголетие"</t>
  </si>
  <si>
    <t>Мероприятие 02.01 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t>
  </si>
  <si>
    <t xml:space="preserve">Мероприятие 02.01.01
Создание безбарьерной среды в учреждениях культуры </t>
  </si>
  <si>
    <t xml:space="preserve">Осуществлена поставка оборудования для маломобильных групп населения в МБУК "КИЦ "Леонидовка". </t>
  </si>
  <si>
    <t>МБУК "БИЦ" планирует заключение договора на поставку оборудования для маломобильных групп населения   в августе 2021 г.</t>
  </si>
  <si>
    <t>Мероприятие 02.01.02
Создание безбарьерной среды на спортивных объектах</t>
  </si>
  <si>
    <t>Подготовка технической документации для проведения конкурсных процедур.</t>
  </si>
  <si>
    <t>Срок реализации мероприятия 3-4 кв. 2021 г.</t>
  </si>
  <si>
    <t>Мероприятие 02.01.03
Создание безбарьерной среды в учреждениях для подростков и молодежи</t>
  </si>
  <si>
    <t>Осуществлена поставка оборудования для маломобильных групп населения (тактильные таблички) в МБУ МЦ "Импульс".</t>
  </si>
  <si>
    <t>Мероприятие 02.01.04
Занижение бордюрного камня при заезде с проезжей части на тротуар</t>
  </si>
  <si>
    <t>Выполнено занижение бордюрного камня - 40 п.м, отремонтировано 110 кв. м плиточного покрытия тротуаров на 10 объектах.</t>
  </si>
  <si>
    <t>Срок  реализации мероприятия - 30.09.2021.</t>
  </si>
  <si>
    <t>Мероприятие 02.01.05
Организация парковочных мест для инвалидов</t>
  </si>
  <si>
    <t>Приобретено 30 штук дорожных знаков "Парковка инвалид". Установлены дорожные знаки и нанесена дорожная разметка "Инвалид" на 5 парковочных местах.</t>
  </si>
  <si>
    <t>Работы в полном объеме будут выполнены в срок до 31.12.2021.</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</si>
  <si>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</si>
  <si>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 xml:space="preserve">Заключено соглашение между министерством образования МО и администрацией г.о.  Мытищи о предоставлении субсидии. 
</t>
  </si>
  <si>
    <t>Выполнение работ по созданию архитектурной доступности и оснащению специальным оборудованием МБДОУ 57 "Почемучка" запланировано во 2 - м полугодии 2021 г.</t>
  </si>
  <si>
    <t>Мероприятие 02.04. Повышение доступности объектов культуры, спорта, образования для инвалидов и маломобильных групп населения</t>
  </si>
  <si>
    <t>Заключен муниципальный контракт на сумму 503,7 тыс.руб. по устройству пандуса в МБОУ "Начальная школа - детский сад для обучающихся и воспитанников с ограниченными возможностями здоровья".</t>
  </si>
  <si>
    <t>Срок выполнения работ - 20.08.2021. Оплата по факту выполнения работ.</t>
  </si>
  <si>
    <t>Мероприятие 02.04.01
Повышение доступности объектов образования</t>
  </si>
  <si>
    <t>Мероприятие 03.01 Обеспечение реабилитации инвалидов социально-культурными методами и методами физической культуры и спорта</t>
  </si>
  <si>
    <t>Мероприятие 03.01.01
Выездные мероприятия в специализированных учреждениях</t>
  </si>
  <si>
    <t xml:space="preserve">Произведено 23 выезда по доставке книг на дом для маломобильных групп населения г.о. Мытищи. </t>
  </si>
  <si>
    <t>Доставка книг осуществляется с апреля по август 2021 года.</t>
  </si>
  <si>
    <t>Мероприятие 03.01.02
Обеспечение участия спортсменов - инвалидов в межмуниципальных соревнованиях, Спартакиадах, Первенствах, Чемпионатах, Кубках Московской области и России по видам спорта</t>
  </si>
  <si>
    <t>Спортсмены - инвалиды приняли участие в Чемпионатах МО (спорт глухих): по шашкам, шахматам, настольному теннису, волейболу, футболу и мини - футболу, и во Всероссийской спартакиаде Специальной олимпиады по плаванию и скоростному бегу на роликовых коньках.</t>
  </si>
  <si>
    <t>Срок реализации мероприятия - 4 кв.        2021 г.</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</si>
  <si>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</si>
  <si>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 xml:space="preserve">Приобретена наградная продукция для организации и проведения турнира г. о. Мытищи по волейболу среди мужских команд для лиц с ограниченными возможностями здоровья (спорт глухих).    </t>
  </si>
  <si>
    <t>Мероприятие 05.01. Мероприятия по организации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</si>
  <si>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</si>
  <si>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1 780 детей обеспечено питанием в оздоровительных лагерях с дневным пребыванием.</t>
  </si>
  <si>
    <t>Оплата будет произведена в 3 кв. 2021 г. после предоставления полного пакета документов, подтверждающих факт оказания услуг.</t>
  </si>
  <si>
    <t>Мероприятие 05.01.02
Организация отдыха и оздоровления детей и подростков в оздоровительных учреждениях военно-патриотической направленности</t>
  </si>
  <si>
    <t>Приобретено 47 путевок в лагерь военно - патриотической направленности "Патриот".</t>
  </si>
  <si>
    <t>Оплата оказанных услуг будет произведена в 3 кв. 2021 г.</t>
  </si>
  <si>
    <t>Мероприятие 05.01.03. Организация летних туристических экспедиций ДЦ «Турист»</t>
  </si>
  <si>
    <t>Срок реализации мероприятия  3 - 4 кв. 2021 г.</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</si>
  <si>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</si>
  <si>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</si>
  <si>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130 детей, находящихся в трудной жизненной ситуации обеспечено путевками в организации отдыха  и их оздоровления, расположенных на территории республики Крым.</t>
  </si>
  <si>
    <t xml:space="preserve">71 ребенок, находящийся в трудной жизненной ситуации и
25 детей-инвалидов обеспечено путевками в санаторно-оздоровительные учреждения, расположенные в МО, Ставропольском и Краснодарском краях.
</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</si>
  <si>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</si>
  <si>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Бесплатными путёвками обеспечено 153 ребенка, находящегося в трудной жизненной ситуации.</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</si>
  <si>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</si>
  <si>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</si>
  <si>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</si>
  <si>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Выплачена компенсация за 15 путевок.</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</si>
  <si>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</si>
  <si>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 xml:space="preserve">Принято участие в расследовании 5 несчастных случаев, из них продолжено расследование 1 несчастного случая, произошедшего в 4 квартале 2020 года. </t>
  </si>
  <si>
    <t>Мероприятие 01.01. Оказание финансовой поддержки общественным объединениям инвалидов, а также территориальным подразделениям, созданным общероссийскими общественными объединениями инвалидов</t>
  </si>
  <si>
    <t>Мероприятие 01.02.
Предоставление субсидии СО НКО в сфере социальной защиты населения</t>
  </si>
  <si>
    <t>Конкурсные процедуры запланированы на 3 - 4 кв. 2021 г.</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</si>
  <si>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</si>
  <si>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Мероприятие 02.01. Предоставление имущественной и консультационной поддержки СО НКО</t>
  </si>
  <si>
    <t xml:space="preserve">Предоставлено 1 329,2 кв.м муниципального имущества в виде нежилых помещений для безвозмездного пользования 13 СО НКО. Консультационная поддержка оказана 35 социально ориентированным некоммерческим организациям. 
</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</si>
  <si>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</si>
  <si>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 xml:space="preserve">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t>
  </si>
  <si>
    <t>внебюджетные средства</t>
  </si>
  <si>
    <t>Подпрограмма 2 «Развитие музейного дела и народных художественных промыслов в Московской области»</t>
  </si>
  <si>
    <t>Подпрограмма 3 «Развитие библиотечного дела в Московской области»</t>
  </si>
  <si>
    <t>Подпрограмма 4 «Развитие профессионального искусства, гастрольно-концертной и культурно-досуговой деятельности, кинематографии в Московской области»</t>
  </si>
  <si>
    <t>Подпрограмма 7 «Развитие архивного дела в Московской области»</t>
  </si>
  <si>
    <t>Подпрограмма 7 «Улучшение жилищных условий отдельных категорий многодетных семей»</t>
  </si>
  <si>
    <t>Подпрограмма 4 «Развитие потребительского рынка и услуг на территории муниципального образования Московской области»</t>
  </si>
  <si>
    <t>Подпрограмма 7. "Развитие добровольничества (волонтерства) в Московской области"</t>
  </si>
  <si>
    <t>14-15</t>
  </si>
  <si>
    <t>47-49</t>
  </si>
  <si>
    <t>Подпрограмма 1 «Профилактика преступлений и иных правонарушений»</t>
  </si>
  <si>
    <t>117-118</t>
  </si>
  <si>
    <t>118-119</t>
  </si>
  <si>
    <t>Подпрограмма 7 «Развитие добровольничества (волонтерства) в Московской области»</t>
  </si>
  <si>
    <t>Объекты</t>
  </si>
  <si>
    <t>7.4</t>
  </si>
  <si>
    <t>Основное мероприятие 02. 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</si>
  <si>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</si>
  <si>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Оплата проводится по факту выполненных работ.</t>
  </si>
  <si>
    <t>Мероприятие 02.03.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</si>
  <si>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Транспортное обслуживание.</t>
  </si>
  <si>
    <t>Приобретение транспортных средств запланировано на 4 квартал т.г.</t>
  </si>
  <si>
    <t>Приобретение оборудования  запланировано на 4 квартал т.г.</t>
  </si>
  <si>
    <t xml:space="preserve">Установка системы ГЛОНАСС, будет выполнена после приобретения транспортных средств в 4 квартале т.г.  </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</si>
  <si>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</si>
  <si>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</si>
  <si>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 xml:space="preserve">Проведение конкурентной процедуры на выполнение проектно-изыскательских работ запланировано в 3 квартале т.г.  </t>
  </si>
  <si>
    <t>Разработана проектная документация. 
В настоящее время проектная документация находится на рассмотрении в ГАУ МО Мособлгосэкспертиза.</t>
  </si>
  <si>
    <t>Проведение конкурентной процедуры на выполнение работ по устройству сети ливневой канализации по адресу: г.о. Мытищи Новомытищинский проспект д. 86 корп. 1,3; д. 88 корп. 1 запланировано в 3 квартале т.г.</t>
  </si>
  <si>
    <t>ПИР и обустройство велосипедных дорожек</t>
  </si>
  <si>
    <t>Основное мероприятие 05
Ремонт, капитальный ремонт сети автомобильных дорог, мостов и путепроводов местного значения</t>
  </si>
  <si>
    <t xml:space="preserve">Выполнен ремонт 50 510 м2 асфальтобетонного покрытия.
Проводится проверка исполнительной документации. 
</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</si>
  <si>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</si>
  <si>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Капитальный ремонт дорог.</t>
  </si>
  <si>
    <t>2.2.1</t>
  </si>
  <si>
    <t>2.2.2</t>
  </si>
  <si>
    <t>Выполнен ремонт 188 м2 тротуара по адресу: ул. Коминтерна (от ул. Попова до автобусной остановки "Улица Коминтерна").</t>
  </si>
  <si>
    <t>Срок проведения работ до 30.10.2021.</t>
  </si>
  <si>
    <t>Мероприятие 05.05
Дорожная деятельность в отношении автомобильных дорог местного значения в границах городского округа</t>
  </si>
  <si>
    <t>Содержание и ремонт объектов улично-дорожной сети.</t>
  </si>
  <si>
    <t>2.3.1</t>
  </si>
  <si>
    <t>Организованы работы по содержанию:
- 2 684,1 тыс. м2, проезжих частей автодорог;
- 337,5, тыс. м2, тротуаров.</t>
  </si>
  <si>
    <t xml:space="preserve">Срок окончания работ 31.12.2021. </t>
  </si>
  <si>
    <t>2.3.2</t>
  </si>
  <si>
    <t xml:space="preserve">Выполнен ямочный ремонт асфальтобетонного покрытия дорог в общем объеме 7 333 м2, проводится исправление профиля покрытия  дорог асфальтобетонной крошкой в общем объеме 2 423,4 м2. 
Организованно содержание:
- 35 транспортных светофорных объектов;
- 4 910 дорожных знаков;
- 73 светофорных объектов, оснащенных сигнальными датчиками типа Т-7;
Выполнены работы по:
- нанесению линий разметки на проезжую часть в общем объеме 16 103,9 м2;
- покраске 40 890 п.м бортовых камней;
- ремонту 215 м2 тротуара с плиточным покрытием;
- замене 115 единиц антивандальных стекол автобусных павильонов. 
</t>
  </si>
  <si>
    <t>Срок окончания работ 31.12.2021.</t>
  </si>
  <si>
    <t>2.3.3</t>
  </si>
  <si>
    <t xml:space="preserve">Выполнены работы: 
по содержанию и обслуживанию:
- 75,4 тыс. п.м. ливневой канализации;
- 13 очистных сооружений.
Проведен текущий ремонт 
38 колодцев.
</t>
  </si>
  <si>
    <t>2.3.4</t>
  </si>
  <si>
    <t>Ведутся работы по содержанию и обслуживанию 5 шлагбаумов на привокзальной площади городского округа  Мытищи.</t>
  </si>
  <si>
    <t>2.3.5</t>
  </si>
  <si>
    <t>Вывезено 29 единиц брошенного (бесхозяйного) транспорта.</t>
  </si>
  <si>
    <t>2.3.6</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</si>
  <si>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</si>
  <si>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 xml:space="preserve">Средства расходуются по мере необходимости в течении года. </t>
  </si>
  <si>
    <t>2.3.7</t>
  </si>
  <si>
    <t xml:space="preserve">Оказаны услуги по:
- составлению технического плана по инженерным коммуникациям по адресу:
1-й Силикатный переулок;
- лабораторному исследованию качества работ по ремонту 14 автомобильных дорог в рамках субсидий из бюджета Московской области. </t>
  </si>
  <si>
    <t>2.3.8</t>
  </si>
  <si>
    <t>Получено 3 метеосправки.</t>
  </si>
  <si>
    <t>Мероприятие 05.06. 
Мероприятия по обеспечению безопасности дорожного движения</t>
  </si>
  <si>
    <t>Обеспечение безопасности дорожного движения.</t>
  </si>
  <si>
    <t>2.4.1</t>
  </si>
  <si>
    <t xml:space="preserve">Проведение конкурентной процедуры запланировано в 3 квартале т.г. </t>
  </si>
  <si>
    <t>2.4.2</t>
  </si>
  <si>
    <t xml:space="preserve">Поддержание и обновление базы данных картографического модуля </t>
  </si>
  <si>
    <t xml:space="preserve">Работы по поддержанию и обновлению базы данных картографического модуля выполнены в полном объеме. </t>
  </si>
  <si>
    <t>2.4.3</t>
  </si>
  <si>
    <t xml:space="preserve">Выполнено благоустройство заездных карманов на 1-м Рупасовском переулке в количестве 2 штук (489 м2 асфальтобетонного покрытия карманов, тротуаров и посадочных площадок). </t>
  </si>
  <si>
    <t>Основной срок реализации мероприятия 2 полугодие т.г.</t>
  </si>
  <si>
    <t>2.4.4</t>
  </si>
  <si>
    <t>2.4.5</t>
  </si>
  <si>
    <t>2.4.6</t>
  </si>
  <si>
    <t xml:space="preserve">Произведена поставка дорожных знаков в количестве 25 шт. </t>
  </si>
  <si>
    <t>Проведение конкурентных процедур на выполнение работ по установке, переустановке, замене дорожных знаков запланировано в 3 квартале т.г.</t>
  </si>
  <si>
    <t>2.4.7</t>
  </si>
  <si>
    <t>Выполнены работы по благоустройству 54 м2 пешеходной дорожки расположенной по адресу: ул. Борисовка д.24 - ул. Борисовка 22А (МБДОУ № 71/2 "Каруселька").</t>
  </si>
  <si>
    <t>2.4.8</t>
  </si>
  <si>
    <t>2.4.9</t>
  </si>
  <si>
    <t>Проведение конкурентных процедур запланировано на 3 квартал т.г.</t>
  </si>
  <si>
    <t>2.4.10</t>
  </si>
  <si>
    <t xml:space="preserve">Выполнено:
- обустройство 16 шт. искусственно-дорожных неровностей;
- ремонт 5 шт. искусственно-дорожных неровностей. </t>
  </si>
  <si>
    <t>2.4.11</t>
  </si>
  <si>
    <t>Произведена:
- обрезка, прореживание и вырезка сухих ветвей 50 деревьев;
- утилизация 18 м3 порубочных остатков.</t>
  </si>
  <si>
    <t>2.4.12</t>
  </si>
  <si>
    <t>Рассмотрено 52 проекта организации дорожного движения на период эксплуатации и строительства.</t>
  </si>
  <si>
    <t>2.4.13</t>
  </si>
  <si>
    <t>2.4.14</t>
  </si>
  <si>
    <t>2.4.15</t>
  </si>
  <si>
    <t>2.4.16</t>
  </si>
  <si>
    <t>2.4.17</t>
  </si>
  <si>
    <t xml:space="preserve">Выдано 78 согласований по перевозке тяжеловесных или негабаритных грузов. </t>
  </si>
  <si>
    <t>Мероприятие 05.07 
Создание и обеспечение функционирования парковок (парковочных мест)</t>
  </si>
  <si>
    <t>2.5.1</t>
  </si>
  <si>
    <t xml:space="preserve">Срок выполнения работ 31.12.2021 года. </t>
  </si>
  <si>
    <t>2.5.2</t>
  </si>
  <si>
    <t>Выполнение проектно-изыскательских работы для организации строительства объектов дорожного хозяйства.</t>
  </si>
  <si>
    <t xml:space="preserve">Срок окончания работ август т.г. </t>
  </si>
  <si>
    <t xml:space="preserve">Проведено 23 заседания рабочей группы Комиссии по обеспечению безопасности дорожного движения на территории городского округа Мытищи.  </t>
  </si>
  <si>
    <t>Подготовлено 7 правовых актов в области обеспечения безопасности дорожного движения.</t>
  </si>
  <si>
    <t xml:space="preserve">Содержание и благоустройство парковочных мест. </t>
  </si>
  <si>
    <t>Выполнены работы по содержанию открытой муниципальной автостоянки по адресу: ул. Коминтерна 
д. 24.</t>
  </si>
  <si>
    <t>Перевозки осуществлялись в соответствии с муниципальными контрактами, заключенными с
 ИП Матвеенко А.П., 
ООО "Лидер Групп". Транспорт выделялся на 9 мероприятий, в рамках которых перевезено 7 279 чел.</t>
  </si>
  <si>
    <t xml:space="preserve">Оперативный отчет о реализации мероприятий 
муниципальной программы городского округа Мытищи                                                                                                                                            </t>
  </si>
  <si>
    <t>Мероприятие 1.1.1. Проведение мероприятий в соответствии с Планом работы Антитеррористической комиссии  городского округа Мытищи на 2020 год</t>
  </si>
  <si>
    <t>Проведено заседание Антитеррористической комиссии городского округа Мытищи. В рамках проведения комиссии заслушаны актуальные проблемы связанные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Антитеррористическая комиссия, заслушав информацию, постановила: организовать проведение обучающих семинаров для муниципальных служащих администрации городского округа Мытищи по вопросам их взаимодействия с национально-культурными автономиями, национальными общественными организациями, религиозными конфессиями в части исполнения Комплексного плана; организовать размещение в муниципальных средствах массовой информации (интернет, радио, газеты) информацию о профилактических мерах противодействия терроризма и экстремизма; организовать проведение детских и юношеских спортивных и культурно-массовых мероприятий, направленных на профилактику терроризма.</t>
  </si>
  <si>
    <t>Мероприятие будет реализовано в 3-4 кварталах т.г.</t>
  </si>
  <si>
    <t>Заключен контракт на сумму 4 873,5 тыс.руб.на оказание услуг физической охраны зданий и помещений администрации городского округа Мытищи.</t>
  </si>
  <si>
    <t>Денежные средства будут освоены до конца 2021 года.</t>
  </si>
  <si>
    <t>Заключен контракт на сумму 177,6 тыс.руб. на оказание услуг по отслеживанию сигналов тревоги, проверке и подтверждению нормального функционирования системы, эксплуатационному обслуживанию ТСО и реагированию в зданиях и помещениях администрации городского округа Мытищи.</t>
  </si>
  <si>
    <t>Заключен контракт на сумму 529,8 тыс.руб. с АО "Группа Оптиком". Выполнены работы по обслуживанию систем видеонаблюдения. Подготовлена конкурсная документация по устройству, обслуживанию и ремонту системы видеонаблюдения, контроля доступа, средств тревожной, охранной, пожарной сигнализации в административных зданиях  и объектах социальной сферы на сумму 90,0 тыс.руб.</t>
  </si>
  <si>
    <t>Изготовление пропусков на автомобили запланировано в 4 квартале 2021 года в количестве 1000 штук.</t>
  </si>
  <si>
    <t>Положение о выплате материального стимулирование находится на стадии подписания.</t>
  </si>
  <si>
    <t xml:space="preserve">Проведены профилактические мероприятия в общеобразовательных учреждениях, направленные на противодействие терроризму и экстремизму. Особое внимание уделено профилактике и своевременному выявлению увлечениям идеологией терроризма и экстремизма среди несовершеннолетних учащихся школ. В каждом общеобразовательном учреждении имеются «Программы по правовому воспитанию школьников». В планах воспитательной работы школ на 2020-2021 учебный год имеются разделы: «Правовое воспитание», «Работа с детьми и  семьями  «группы риска», «Предупреждение терроризма, экстремизма, ксенофобии, воспитание  толерантности», «Работа с родителями». В каждой школе имеются информационные стенды, литература по законодательству Российской Федерации, проводятся классные часы, беседы, лектории по профилактике асоциальных явлений среди обучающихся. </t>
  </si>
  <si>
    <t xml:space="preserve">Проведены родительские собрания в школах, на которых рекомендовано родителям в процессе воспитания детей обращать внимание на возможное увлечение идеологии насилия и ненависти к людям, намерений совершить насильственные действия в отношении своих сверстников, учителей, других людей. Особое внимание: к содержанию общения детей в социальных сетях, мессенджерах, занятиям в свободное от учебы время.
Всего в мероприятиях приняли участие более 34000 школьников, из них 1386  обучающихся стали участниками первого Всероссийского онлайн-урока мужества, проводимого Российским Союзом ветеранов, цель которого – противодействие идеологии терроризма, профилактика религиозного и этнического экстремизма в общеобразовательных организациях Российской Федерации.          
            </t>
  </si>
  <si>
    <t>Листовки на антинаркотическую тематику А5 в количестве 600 шт. планируется изготовить в 3 кв. 2021г.</t>
  </si>
  <si>
    <t xml:space="preserve">Управлением по физической культуре и спорту администрации городского округа Мытищи в текущем году планируется проведение выездных мероприятий с целью оказания практической помощи в вопросах антитеррористической защищенности на спортивные объекты учреждений, подведомственных управлению. Должностные лица, ответственные за обеспечение антитеррористической безопасности спортивных объектов, систематически проводят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совершения или совершения террористического акта, а так же проведена проверка наличия в спортивных учреждениях Паспортов АТЗ.
</t>
  </si>
  <si>
    <t xml:space="preserve">Во исполнение  комплексного плана противодействия идеологии терроризма в Московской области на 2019-2023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 - пропагандистского сопровождения проводимых на территории городского округа Мытищи антитеррористических и антиэкстремистских  мероприятий. В соответствии с письмом Минобрнауки России от 28.04.2014 N ДЛ-115/03. В 33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t>
  </si>
  <si>
    <r>
      <t xml:space="preserve">В 33 образовательных организациях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Специалистами управления образования проведен анализ состояния дел по антитеррористической защищённости объектов образования городского округа Мытищи. </t>
    </r>
    <r>
      <rPr>
        <sz val="14"/>
        <rFont val="Arial"/>
        <family val="2"/>
        <charset val="204"/>
      </rPr>
      <t>Руководителями фан-клуба молодежной хоккейной команды "Атлант" проведены беседы с болельщиками на тему соблюдения основных правил поведения на спортивно-массовых мероприятиях с целью обеспечения безопасности.</t>
    </r>
    <r>
      <rPr>
        <sz val="14"/>
        <rFont val="Arial"/>
        <family val="2"/>
      </rPr>
      <t xml:space="preserve">            </t>
    </r>
  </si>
  <si>
    <t xml:space="preserve">В спортивной школе «ЦДЮС» в течение года запланировано проведение круглого стола «Экстремизму и терроризму – нет». В образовательных учреждениях планируется провести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</si>
  <si>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 xml:space="preserve">Деятельность учреждений культуры направлена на предотвращение, предупреждение негативных явлений в молодежной среде, профилактику национального экстремизма и формирование культуры межнационального общения, создание условий для эстетического воспитания и образования творческой самореализации, воспитания духовности, патриотизма, формирование здорового образа жизни и гражданской культуры населения, комплексного подхода к формированию толерантного отношения подростков и молодежи к гражданам любой национальности.   </t>
  </si>
  <si>
    <t xml:space="preserve">Сотрудниками учреждений культуры в течение года планируется проведение 219 мероприятий, направленных на профилактику терроризма и гармонизацию межэтнических отношений, среди таковых: 
- «Родной земли многоголосье» - видео-лекторий, гармонизация межэтнических отношений;
- «Обязан помнить» - видео презентация;
- «Я и экстремальная ситуация» - видео-обзор;
- «На перекрестке культур» - видео-показ документального кино, направленного на гармонизацию межэтнических отношений;  
- «Спасти и выжить» - квест, «Успеть вовремя» - видео урок, посвященный правилам поведения в случае возникновения чрезвычайной ситуации; 
- «Терроризм - зло против человечества», «Угроза терроризма», «Час права» - информационно- профилактические беседы;
- «Если с другом вышел в путь…» - тематическая программа, посвященная международному дню друзей и толерантности.                   
Методические материалы «Угрозы, вызываемые распространением идей терроризма и религиозно-политического экстремизма, межнациональной и межконфессиональной розни» направлены в учреждения для изучения и использования в практической деятельности. Для ведения разъяснительной и информационно-просветительской работы по противодействию пропаганды террористической идеологии в молодежной среде в качестве методического пособия используется брошюра «ИГИЛ – угроза человечеству.                   </t>
  </si>
  <si>
    <t>Мероприятие 4.1.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t>
  </si>
  <si>
    <t>Приобретение видеокамер, оборудования и систем хранения данных.</t>
  </si>
  <si>
    <t>Закупка видеокамер и расходного материала планируется в 3-м квартале 2021г. (планируется закупка 30 шт. видеокамер).</t>
  </si>
  <si>
    <t xml:space="preserve">Заключен контракт на сумму 17 616,0 тыс.руб. на оказание услуг по предоставлению видеоизображения системы «Безопасный регион» в городском округе Мытищи на 410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страхование, транспортный налог,  приобретение материальных запасов. </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</si>
  <si>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</si>
  <si>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 xml:space="preserve">Проведение мероприятий, направленных на профилактику и предупреждение распространения наркомании и токсикомании среди несовершеннолетних. </t>
  </si>
  <si>
    <t>Мероприятие 5.1.3.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</si>
  <si>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Изготовление карманных календарей планируется в 3 квартале 2021 года.</t>
  </si>
  <si>
    <r>
      <t>Проведены: дни профилактики в школах; 4 дня профилактики в Мытищинском колледже; в Библиотеке №1 проведено профилактическое мероприятие с обучающимися 8 класса школы. Обеспечено участие представителей КДН и ЗП в Совете профилактики МБОУ СОШ №8.</t>
    </r>
    <r>
      <rPr>
        <sz val="14"/>
        <color rgb="FFFF0000"/>
        <rFont val="Arial"/>
        <family val="2"/>
        <charset val="204"/>
      </rPr>
      <t xml:space="preserve"> </t>
    </r>
    <r>
      <rPr>
        <sz val="14"/>
        <rFont val="Arial"/>
        <family val="2"/>
        <charset val="204"/>
      </rPr>
      <t>В Управление образования переданы брошюры, буклеты и плакаты профилактической направленности для распространения и размещения на стендах образовательных организаций городского округа. Проведено родительское собрание. Осуществлялось консультирование по телефонам «горячей линии» субъектов системы профилактики округа; проводились профилактические беседы с несовершеннолетними и их родителями (законными представителями), в том числе в рамках проведения межведомственных профилактических мероприятий, рейдов; консультирование несовершеннолетних и их законных представителей по правовым вопросам, разъяснение их прав, обязанностей и ответственности.</t>
    </r>
  </si>
  <si>
    <t>Постоянно при проведении каждого мероприятия.
На официальном сайте администрации городского округа Мытищи размещена социальная реклама, направленная на профилактику противоправного поведения подростков. В газете «Неделя в округе» опубликована 1 статья, телеканалом «1 Мытищинский» записано интервью, посвященное вопросам профилактики потребления алкоголя, ПАВ, наркотиков. Проведен прямой эфир на телеканале «1 Мытищинский» «Диалог с властью». Видеоролики профилактической направленности и заседания Комиссии транслируются на местном ТВ и светодиодных экранах округа. Информация о проводимых комиссией мероприятиях размещается на официальных страницах в социальных сетях. Отчеты о деятельности комиссии и управления по делам несовершеннолетних администрации г.о.Мытищи заслушивались на заседании Совета депутатов округа, на комиссии по профилактике коррупционных и иных правонарушений.</t>
  </si>
  <si>
    <t>Проведено консультирование граждан по телефону «горячей» линии «Ребенок в опасности». По всем сообщениям, содержащим информацию о неблагополучии, приняты меры оперативного реагирования. Поступило 78 обращений, заявлений и жалоб граждан. По обращениям и поступающей информации организуются межведомственные выезды. Проведена работа по раннему выявлению нарушения прав несовершеннолетних.</t>
  </si>
  <si>
    <t xml:space="preserve">Проведено 19 заседаний Комиссии г.о.Мытищи, рассмотрен 21 целевой вопрос по предупреждению безнадзорности и правонарушений несовершеннолетних, по которым дано 79 поручений субъектам профилактики. Все постановления направлены для исполнения. 
На территории округа в ходе оперативно-профилактических мероприятий совместно с ОУУП и ПДН и ОНД организованы и проведены межведомственные рейды по семьям. Организован и проведен рейд с представителями линейного отдела полиции на ж.д. станции Мытищи, направленный на предупреждение гибели и травмирования несовершеннолетних на объектах транспорта, выявление подростков, совершающих правонарушения и антиобщественные действия на объектах транспорта. Организованы межведомственные рейды с УИИ (по соблюдению обязанностей, наложенных судом).
Проверена деятельность ГКУСО МО «Мытищинский СРЦН «Преображение». 
С целью профилактики выпадения малолетних детей из окон многоквартирных домов организовано посещение малообеспеченных семей, в том числе многодетных, с которыми субъекты системы профилактики округа проводят индивидуальную профилактическую работу; передано 200 запирающих устройств на окна для установки в квартирах. 
Проведено совещание с Мытищинским управлением социальной защиты населения по вопросам организации межведомственного взаимодействия по реабилитации несовершеннолетних, проживающих в стационаре, и восстановлению детско-родительских отношений; с представителями Следственного отдела ГСУ СК России по Московской области; межведомственное совещание с ЕДДС.
Обеспечено участие в координационных и совещательных органах г.о.Мытищи, а также областных совещаниях и иных мероприятиях в части касающейся.
</t>
  </si>
  <si>
    <t xml:space="preserve">Изготовление дипломов и свидетельств победителям и участникам конкурсов «Светлый город» и «Наш участковый» планируется в 4 квартале 2021 года. </t>
  </si>
  <si>
    <t>Мероприятие 5.2. Проведение антинаркотических мероприятий с использованием профилактических программ, одобренных Министерством образования Московской области</t>
  </si>
  <si>
    <t>5.3.</t>
  </si>
  <si>
    <t>Мероприятие 5.3.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t>
  </si>
  <si>
    <t>5.4.</t>
  </si>
  <si>
    <t>Мероприятие 5.4.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</si>
  <si>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Изготовление плакатов планируется в 3 квартале 2021 года.</t>
  </si>
  <si>
    <t>5.5.</t>
  </si>
  <si>
    <t>Мероприятие 5.5.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t>
  </si>
  <si>
    <t>Выплачена заработная плата сотрудникам. Произведено захоронений - 1910 чел., в т.ч. 100 чел.- колум.стена; 47 чел.-отказные и безродные.</t>
  </si>
  <si>
    <t>Мероприятие 7.3. Оформление земельных участков под кладбищами в муниципальную собственность, включая создание новых кладбищ</t>
  </si>
  <si>
    <t xml:space="preserve">Договоры находятся на стадии заключения. </t>
  </si>
  <si>
    <t xml:space="preserve">Срок исполнения мероприятия - второе полугодие 2021 года. </t>
  </si>
  <si>
    <t xml:space="preserve">Организовано сезонное содержание территорий 20 кладбищ (831 060 кв.м.),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 Заключены контракты на: приобретение хоз.инвентаря; оплату коммунальных услуг; услуги связи; охрану объектов; обслуживание программы 1С; ремонт выч.техники; предрейсовый мед.осмотр; аренду офиса; зап.части для трактора; завоз песка и щебня для благоустройства территории кладбищ; закупка хоз.инвентаря; закупка спец.одежды.  Заключен контракт на вывоз мусора. Проведен аукцион по работам по содержанию мест захоронений.   </t>
  </si>
  <si>
    <t>Произведена транспортировка тел умерших в морг - 1377 чел.</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</si>
  <si>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</si>
  <si>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Закупка демонстрационных материалов для учебных центров будет осуществлена в 4 квартале 2021 года.</t>
  </si>
  <si>
    <t>Мероприятие 1.6. Создание резервов материальных ресурсов для ликвидации ЧС на территории муниципального образования</t>
  </si>
  <si>
    <t>Заключен договор на сумму 159,0 тыс.руб. на оказание услуг по разработке Плана гражданской обороны и защиты населения 
городского округа Мытищи Московской области и согласовании его в Главном управлении МЧС России по Московской области.</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</si>
  <si>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</si>
  <si>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</si>
  <si>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</si>
  <si>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 xml:space="preserve">Заключен контракт на сумму 916,0 тыс. руб. с ООО "Новый проспект". Выполнены работы по содержанию и обслуживанию спасательных постов. </t>
  </si>
  <si>
    <t>Заключен контракт на сумму 53,5 тыс.руб. Выполнены работы по водолазному обследованию и очистки дна акваторий.</t>
  </si>
  <si>
    <t>Мероприятие 2.1.3. Проведение лабораторных исследований анализов воды, песка, почвы, земли и иловых осадков</t>
  </si>
  <si>
    <t xml:space="preserve">Заключен договор с ФБУЗ "Центр гигиены и эпидемиологии" на сумму 84,4 тыс.руб.                                                                                                                                     Ведется подготовка документации на сумму 105,59 тыс.руб.                                                                                                                              </t>
  </si>
  <si>
    <t>Заключен контракт на сумму 2901,2 тыс.руб. на оказание услуг по обеспечению безопасности жизни и здоровья граждан на водных объектах городского округа Мытищи для осуществления ежедневного  патрулирования акватории зон отдыха (Пироговское водохранилище (Пироговский рукав Клязьминского вдх), Клязьминское водохранилище, Пяловское водохранилище) тремя катерами.</t>
  </si>
  <si>
    <t>Заключен контракт на сумму 18,8 тыс.руб. Выполнены работы по поставке оборудования для обеспечения спасательных постов - 10 ед. Ведется подготовка конкурсной документации по приобретению спасательного и специального оборудования и снаряжения (буйки, поплавки, спасательные круги, жилеты) на сумму 81,2 тыс.руб.</t>
  </si>
  <si>
    <t>Заключен контракт с ООО "Экотранссервис" на сумму 767,8 тыс.руб. Проводились работы по обслуживанию пляжных зон отдыха.</t>
  </si>
  <si>
    <t xml:space="preserve">Работы выполняются до 10.09.2021 г. Документация по сбору, вывозу мусора с зон отдыха, подсыпки песка на береговые линии пляжных зон отдыха на сумму 142,2 тыс.руб. в стадии опубликования. </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</si>
  <si>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</si>
  <si>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</si>
  <si>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</si>
  <si>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Поддержание в рабочем состоянии систем информирования и оповещения.</t>
  </si>
  <si>
    <t>Выполнено 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</si>
  <si>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</si>
  <si>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Денежные средства выделены в июне 2021 года на ремонт системы оповещения.</t>
  </si>
  <si>
    <t>Подпрограмма 4. "Обеспечение пожарной безопасности на территории муниципального образования Московской области"</t>
  </si>
  <si>
    <t>Произведена выплата поощрений добровольным пожарным согласно отработанному времени (5 человек).</t>
  </si>
  <si>
    <t>Заключен контракт с ИП Поздняков Е.А. на сумму 33,17 тыс.руб. Произведена поставка пожарных рукавов.</t>
  </si>
  <si>
    <t>Заключен контракт на сумму 79,9 тыс.руб. с ИП Скогорева Е.В. Выполнены работы по опашке противопожарных полос на  территории д.Бородино-400,0 п/м. и д.Челобитьево-625,0 п/м., расположенных вблизи лесных массивов. Произведен весенний окос и опашка противопожарных полос по периметру сельских населенных пунктов, расположенных в лесных массивах площадью 126415 м2.</t>
  </si>
  <si>
    <t>Ремонт звуковой сигнализации в МКД будет осуществлен в 3 квартале 2021 года.</t>
  </si>
  <si>
    <t>Ежемесячно работниками учреждения выполняются работы по обслуживанию пожарных емкостей д. Бяконтово, д.Торфоболото, с. Троице-Сельцо, д. Поседкино, д.Сумароково (окос травы, очистка от снега прилегающей территории).</t>
  </si>
  <si>
    <t>Изготовлены плакаты МАУ "ТВ Мытищи" в рамках муниципального задания на противопожарную тематику.</t>
  </si>
  <si>
    <t>Мероприятие 2.3. Организация и выполнение мероприятий, предусмотренных планом гражданской обороны защиты населения муниципального образования Московской области (в том числе разработка Плана)</t>
  </si>
  <si>
    <t>Оперативный отчет о реализации мероприятий 
муниципальной программы городского округа Мытищи</t>
  </si>
  <si>
    <t>Основное мероприятие 02. Создание многофункциональных индустриальных парков, технологических парков, промышленных площадок</t>
  </si>
  <si>
    <t>Проведение работ по привлечению новых резидентов на промышленные площадки, стимулирование инвестиционной деятельности, увеличение количества индустриальных и технологических парков.</t>
  </si>
  <si>
    <t xml:space="preserve">Мероприятие 02.01. Стимулирование инвестиционной деятельности муниципальных образований.
</t>
  </si>
  <si>
    <t xml:space="preserve">На сайте размещены актуализированный и переведенный на английский язык инвестиционный паспорт городского округа Мытищи, перечень свободных объектов, предназначенных для размещения субъектов малого и среднего предпринимательства (обновляется ежемесячно). Перечень включает: 31 объект муниципального имущества, 14 земельных участков, 22 производственных помещения, 64 офисных помещения и 18 объектов складских помещений коммерческого имущества. </t>
  </si>
  <si>
    <t>Мероприятие 02.02. Привлечение резидентов на территорию индустриальных парков, технопарков, промышленных
площадок на долгосрочной основе</t>
  </si>
  <si>
    <t>За отчетный период привлечено 7 резидентов - 2 новых резидента на территорию промышленной площадки "Аббакумово"  -  Овсепян Лела Геворговна и Ахмедханов Ахмедхан Умарханович и 5 резидентов на промышленную площадку "Высоково"  - Кириков Константин Михайлович, Пашков Александр Сергеевич, Кораблев Сергей Викторович, ООО "Велдотерм-Серви" и Осташов Денис Дмитриевич.</t>
  </si>
  <si>
    <t xml:space="preserve">Мероприятие 02.03. Создание многофункциональных индустриальных парков, промышленных площадок, в том числе - развитие энергетической, инженерной и транспортной инфраструктуры; участие в выставочно-ярмарочных мероприятиях, форумах, направленных на повышение конкурентоспособности и инвестиционной привлекательности;
- организация работы с возможными участниками для заключения соглашений об участии сторон государственного-частного партнерства в реализации проектов; - формирование реестра реализуемых инвестиционных проектов, ввод информации в систему ЕАС ПИП.
</t>
  </si>
  <si>
    <t xml:space="preserve">В систему ЕАСПИП МО внесено 125 проектов, 4 из которых - в 2021 году. 46 проектов находятся в стадии реализации. Сведения о строящихся объектах с контактами инвесторов ежемесячно направляются в территориальный отдел статистики для сбора информации. За отчетный период  объем инвестиций, привлеченных в основной капитал (без учета бюджетных инвестиций) оценочно составил 8782,04 млн. руб. На душу населения - 32,19 тыс. руб.      </t>
  </si>
  <si>
    <t xml:space="preserve">Мероприятие 02.04. Заключение договоров купли-продажи (долгосрочной аренды) земельных участков/помещений для организации производственной деятельности
</t>
  </si>
  <si>
    <t xml:space="preserve">Заключено 2 договора купли-продажи земельных участков на территории промышленной площадки "Аббакумово" с новыми резидентами. Предприниматели приобрели земельные участки площадью 0,64 га и 0,5 га соответственно. Заключено 5 договоров купли-продажи земельных участков на территории промышленной площадки "Высоково". Площадь приобретенного резидентами земельного участка составила - 0,12 га., также собственником  2-х земельных участков (0,23 га) стал ООО "Велдор-Серви"  и 1 договор-купли продажи земельного участка площадью 0,1155 га заключен с Осташовым  Д. Д. За 1-е полугодие 2021 года администрацией городского округа Мытищи привлечено 7 резидентов на территорию общей площадью 1,97 га промышленных площадок «Аббакумово» и «Высоково». </t>
  </si>
  <si>
    <t xml:space="preserve">Мероприятие 02.05. Создание многофункциональных индустриальных парков, технопарков, промышленных площадок
</t>
  </si>
  <si>
    <t>На территории г.о. Мытищи расположена и успешно функционирует промышленная площадка "Аббакумово". Территория парка на 65,3% заполнена резидентами, осуществляющими деятельность в сферах производства, строительства и логистики. Администрацией округа проводится мониторинг крупных инвесторов с целью привлечения их к созданию многопрофильных индустриальных парков. Информация о мерах поддержки индустриальных парков Правительства Московской области доведена до инвесторов.</t>
  </si>
  <si>
    <t>Мероприятие 02.06. Поиск инвесторов, подготовка коммерческих предложений; организация мероприятий с презентацией муниципального образования; проведение личных встреч Главы с представителями бизнеса</t>
  </si>
  <si>
    <t>Проведена работа по привлечению новых резидентов на территории промышленных площадок округа. Еженедельно осуществлялась рассылка коммерческих предложений. Проведено заседание Совета по улучшению инвестиционного климата и развитию предпринимательства (рассматривались инвестиционные проекты строительства производственно-складского корпуса по производству ручного строительного инструмента ООО "НТК – III", гостиничного комплекса ООО «Т-ОТЕЛЬ», технопарка «ПИРОГОВО» на базе промышленной площадки ООО «ИТП-Логистик» и  обсуждались актуальные проблемные вопросы и предложения, возникающие у инвесторов при ведении предпринимательской деятельности.</t>
  </si>
  <si>
    <t>Мероприятие 07.01. Проведение мероприятий по погашению задолженности по выплате заработной платы в Московской области</t>
  </si>
  <si>
    <t>Проведен мониторинг о задолженности по заработной плате среди организаций бюджетного и внебюджетного сектора экономики, информация направляется в Министерство социального развития Московской области.</t>
  </si>
  <si>
    <t>Мероприятие 07.02.                                              Проведение выставок вакансий.</t>
  </si>
  <si>
    <t>Проведено 8 ярмарок вакансий.</t>
  </si>
  <si>
    <t>Мероприятие 07.03.                                                Создание новых рабочих мест за счет проводимых мероприятий направленных на расширение имеющихся производств.</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</si>
  <si>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476 новых рабочих мест в различных сферах экономики.</t>
  </si>
  <si>
    <t>Мероприятие 07.05.                                                     Заключение трехстороннего соглашения об увеличении заработной платы.</t>
  </si>
  <si>
    <t xml:space="preserve">Осуществлен мониторинг предприятий округа с целью получения оперативной информации о заработной плате. </t>
  </si>
  <si>
    <t xml:space="preserve">Основное мероприятие 01. Реализация комплекса мер по развитию сферы закупок в соответствии с Федеральным законом № 44-ФЗ </t>
  </si>
  <si>
    <t>В целях централизации закупок для муниципальных нужд городского округа Мытищи, созданы: 
- Уполномоченный орган на определение поставщиков (подрядчиков, исполнителей) - МКУ «Управление в сфере закупок для муниципальных нужд»;
- Рабочая группа по оценке обоснованности закупок и обоснованию начальных (максимальных) цен контрактов для муниципальных нужд г.о. Мытищи.</t>
  </si>
  <si>
    <t xml:space="preserve">Мероприятие 01.01.
Привлечение специализированной организации к осуществлению закупок </t>
  </si>
  <si>
    <t>В целях повышения эффективности, при проведении конкурентных процедур, заказчики на основе контракта вправе привлекать специализированные организации.</t>
  </si>
  <si>
    <t>Основное мероприятие 02. Развитие конкурентной среды в рамках Федерального закона № 44-ФЗ</t>
  </si>
  <si>
    <t>Увеличение доли закупок среди субъектов малого предпринимательства, социально-ориентированных некоммерческих организаций, осуществляемых в соответствии с Федеральным законом № 44-ФЗ до 35 % к 2024 году.</t>
  </si>
  <si>
    <t>Мероприятие 02.01. 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</si>
  <si>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Проведена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на торгах.</t>
  </si>
  <si>
    <t xml:space="preserve">Мероприятие 02.02. Разработка и актуализация правовых актов в сфере закупок
</t>
  </si>
  <si>
    <t>Мероприятие 02.03. Анализ и мониторинг закупочной деятельности заказчиков</t>
  </si>
  <si>
    <t>Проведен мониторинг и анализ информации и документов о закупках, участие в вебинарах в сфере закупок.</t>
  </si>
  <si>
    <t xml:space="preserve">Мероприятие 02.04. Организация проведения совместных закупок
</t>
  </si>
  <si>
    <t>Выполнялся комплекс мер по содействию развитию конкуренции.</t>
  </si>
  <si>
    <t>Мероприятие 04.01. Формирование и изменение перечня рынков для содействия развитию конкуренции в муниципальном образовании Московской области</t>
  </si>
  <si>
    <t xml:space="preserve">Мероприятие 04.02. Разработка и корректировка плана мероприятий («дорожной карты») по содействию развитию конкуренции в муниципальном образовании Московской области </t>
  </si>
  <si>
    <t xml:space="preserve">Действует утвержденный План мероприятий ("дорожная карта") по содействию развитию конкуренции в городском округе Мытищи Московской области на 2019-2022 годы. </t>
  </si>
  <si>
    <t>Мероприятие 04.03. Проведение мониторинга состояния и развития конкурентной среды на рынках товаров, работ и услуг на территории муниципального образования Московской области и анализ его результатов</t>
  </si>
  <si>
    <t>Состояние конкурентной среды на ранках округа оценивается посредством анализа макроэкономических показателей, мониторинга удовлетворенности субъектов предпринимательской деятельности условиями ведения бизнеса, мониторинга удовлетворенности потребителей качеством товаров, работ, услуг. Информация об анализе показателей и о результатах мониторинга включена в Информационный доклад о внедрении стандарта развития конкуренции на территории г.о. Мытищи.</t>
  </si>
  <si>
    <t>Мероприятие 04.04. Подготовка ежегодного доклада «Информационный доклад о внедрении стандарта развития конкуренции на территории муниципального образования Московской области»</t>
  </si>
  <si>
    <t>"Информационный доклад о внедрении Стандарта содействия развитию конкуренции на территории городского округа Мытищи Московской области в 2020 году" сформирован в феврале 2021 года уполномоченным органом по внедрению Стандарта развития конкуренции.</t>
  </si>
  <si>
    <t>4.5.</t>
  </si>
  <si>
    <t>Мероприятие 04.05.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t>
  </si>
  <si>
    <t>Информация о состоянии конкурентной среды округа и деятельности по содействию развитию конкуренции размещена и актуализирована в информационно-телекоммуникационной сети "интернет" на официальном сайте органов местного самоуправления городского округа Мытищи в разделе "Бизнес и предпринимательство" во вкладке "Развитие конкуренции".</t>
  </si>
  <si>
    <t>Мероприятие 02.01.                                         Частичная компенсация субъектам малого и среднего предпринимательства затрат на уплату первого взноса (аванса) при заключении договора лизинга</t>
  </si>
  <si>
    <t>Мероприятие 02.02.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</si>
  <si>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 xml:space="preserve">Проведение конкурса на предоставление субсидий субъектам малого и среднего предпринимательства запланировано на 4 квартал текущего года.  </t>
  </si>
  <si>
    <t>Мероприятие 2.2.1. Содействие развитию малого и среднего предпринимательства</t>
  </si>
  <si>
    <t>Освоение средств запланировано в 3 квартале текущего года в рамках проведения мероприятий, связанных с празднованием Дня российского предпринимательства.</t>
  </si>
  <si>
    <t>Мероприятие 2.2.2.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</si>
  <si>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Проведение конкурса на предоставление субсидий субъектам малого и среднего предпринимательства запланировано на 4 квартал текущего года.</t>
  </si>
  <si>
    <t>Мероприятие 02.03. Частичная компенсация затрат субъектам малого и среднего предпринимательства, осуществляющим предоставление услуг (производство товаров) в следующих сферах деятельности: социальное обслужи-вание граждан, услуги здравоохранения, физкультурно-оздоровительная деятельность, реабилитация инвалидов, проведение занятий в детских и молодежных кружках, секциях, студиях, создание и развитие детских центров, производство и (или) реализация медицинской техники, протезно-ортопедических изделий, а также технических средств, включая автомото-транспорт, материалов для профилактики инвалидности или реабилитации инвалидов, обеспечение культурно-просветительской деятельности (музеи, театры, школы-студии, музыкальные учреждения, творческие мастерские), предоставление образовательных услуг группам граждан, имеющим ограниченный доступ к образователь-ным услугам, ремесленничество</t>
  </si>
  <si>
    <t>Проведение конкурса на предоставление субсидий субъектам малого и среднего предпринимательства запланировано на 4 квартал 2021 года.</t>
  </si>
  <si>
    <r>
      <t>Основное мероприятие I</t>
    </r>
    <r>
      <rPr>
        <b/>
        <sz val="14"/>
        <color indexed="8"/>
        <rFont val="Arial"/>
        <family val="2"/>
        <charset val="204"/>
      </rPr>
      <t xml:space="preserve">8. </t>
    </r>
    <r>
      <rPr>
        <b/>
        <sz val="14"/>
        <color indexed="8"/>
        <rFont val="Arial"/>
        <family val="2"/>
      </rPr>
      <t xml:space="preserve">                        </t>
    </r>
    <r>
      <rPr>
        <b/>
        <sz val="14"/>
        <color indexed="8"/>
        <rFont val="Arial"/>
        <family val="2"/>
        <charset val="204"/>
      </rPr>
      <t>Федеральный проект «Популяризация предпринимательства»</t>
    </r>
  </si>
  <si>
    <t>Поддержка и развитие малого и среднего предпринимательства.</t>
  </si>
  <si>
    <t>Мероприятие I8.1.                                      Реализация мероприятий по популяризации малого и среднего предпринимательства</t>
  </si>
  <si>
    <t>Администрацией городского округа Мытищи совместно с Мытищинской торгово-промышленной палатой, Союзом промышленников и предпринимателей городского округа Мытищи и ИФНС России по г. Мытищи МО проведено 54 мероприятия с субъектами МСП в рамках поддержки предпринимателей. Участниками  мероприятий стали 521 субъект МСП. На территории городского округа Мытищи проведена 21 ярмарка с участием 497  предпринимателей.</t>
  </si>
  <si>
    <t xml:space="preserve">Подпрограмма 4 «Развитие потребительского рынка и услуг на территории муниципального образования Московской области» </t>
  </si>
  <si>
    <t>Основное мероприятие 01.                      Развитие потребительского рынка и услуг на территории муниципального образования Московской области</t>
  </si>
  <si>
    <t>Мероприятие 01.01.                                                              Содействие вводу (строительству) новых современных объектов потребительского рынка и услуг</t>
  </si>
  <si>
    <t>Ведется строительство магазина "Декатлон" (г. Мытищи., мкр. 17 корп. 38), магазин "Пятерочка" (ул. Кадомцева, д. 2А; д. Сорокино).</t>
  </si>
  <si>
    <t>Мероприятие будет выполнено к концу 2021 года.</t>
  </si>
  <si>
    <t>Мероприятие 01.02.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</si>
  <si>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Проведена 21 ярмарка на территории г.о.Мытищи.</t>
  </si>
  <si>
    <t>Мероприятие будет проводиться в течение года и будет выполнено к концу 2021 года.</t>
  </si>
  <si>
    <t>Мероприятие 01.03. Организация и проведение «социальных» акций для ветеранов и инвалидов Великой Отечественной войны, социально незащищенных категорий граждан с участием хозяйствующих субъектов, осуществляющих деятельность в сфере потребительского рынка и услуг</t>
  </si>
  <si>
    <t>Оказание материальной помощи осуществляется на основании обращения управления по социальной политики. Письма-обращения об оказании материальной помощи малообеспеченным гражданам г.о. Мытищи от управления по социальной политики в 2021 году не поступало.</t>
  </si>
  <si>
    <t>Мероприятие 01.05.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нестационарных торговых объектов, размещение которых не соответствует схеме размещения нестационарных торговых объектов</t>
  </si>
  <si>
    <t>Мероприятие 1.6. Создание условий для обеспечения жителей городского округа услугами связи, общественного питания, торговли и бытового обслуживания</t>
  </si>
  <si>
    <t xml:space="preserve">Мероприятие 1.6.1. Проведение ежегодного фестиваля «Чаепитие в Мытищах» </t>
  </si>
  <si>
    <t>Заключение контракта путем проведения электронного аукциона на оказание услуг по организации работы фестиваля «Чаепитие в Мытищах» запланировано на 3-4й квартал 2021 года.</t>
  </si>
  <si>
    <t>Мероприятие 1.6.2. Проведение конкурсов профессионального мастерства</t>
  </si>
  <si>
    <t xml:space="preserve">Оказаны услуги по проведению конкурса профессионального мастерства среди флористов г.о. Мытищи. Победитель: ООО "Альфа-жизнь". Мероприятие проведено 01.04.2021 года, оплата по контракту произведена. Цена контракта 258,0 тыс. руб. </t>
  </si>
  <si>
    <t>Мероприятие 1.6.3. Проведение мероприятий по развитию потребительского рынка</t>
  </si>
  <si>
    <t xml:space="preserve">Проведены культурно-массовые мероприятия:  "Широкая масленица" - 14 марта 2021 года, "Международный женский день" - 05 марта 2021 года.  </t>
  </si>
  <si>
    <t>Мероприятие 1.6.4. Демонтаж незаконно установленных торговых объектов на территории городского округа Мытищи</t>
  </si>
  <si>
    <t xml:space="preserve">Демонтировано и вывезено 5 НТО и 25 объектов лоточной торговли. </t>
  </si>
  <si>
    <t>Денежные средства планируется освоить до конца текущего года.</t>
  </si>
  <si>
    <t>Основное мероприятие 02. Развитие сферы общественного питания на территории муниципального образования Московской области</t>
  </si>
  <si>
    <t>В 2 квартале 2021 года открыто 10 летних веранд на базе стационарных предприятий общественного питания.</t>
  </si>
  <si>
    <t>Мероприятие 02.01. Содействие увеличению уровня обеспеченности населения муниципального образования Московской области предприятиями общественного питания</t>
  </si>
  <si>
    <t>Реализация мероприятия запланирована в 3, 4 кварталах 2021 года.</t>
  </si>
  <si>
    <t xml:space="preserve">Основное мероприятие 03. Развитие сферы бытовых услуг на территории муниципального образования Московской области
</t>
  </si>
  <si>
    <t>Мероприятие 03.01. Содействие увеличению уровня обеспеченности населения муниципального образования Московской области предприятиями бытового обслуживания</t>
  </si>
  <si>
    <t>Открыта парикмахерская (ИП Липатникова С.А.) по адресу: г. Мытищи, ул. Воровского, д. 5А.</t>
  </si>
  <si>
    <t>Исполнение мероприятия запланировано в 3, 4 кварталах 2021 года.</t>
  </si>
  <si>
    <t>Мероприятие 03.02. Развитие объектов дорожного и придорожного сервиса (автосервис, шиномонтаж, автомойка, автокомплекс, автотехцентр) на территории муниципального образования Московской области</t>
  </si>
  <si>
    <t>В течение отчетного периода осуществлялось приведение всех ОДС, расположенных на территории городского округа, 
в соответствие
 с требованиями, нормами 
и стандартами действующего законодательства.</t>
  </si>
  <si>
    <t xml:space="preserve">Основное мероприятие 05. Участие в организации региональной системы защиты прав потребителей
</t>
  </si>
  <si>
    <t>Мероприятие 05.01. Рассмотрение обращений и жалоб, консультация граждан  по вопросам защиты прав потребителей</t>
  </si>
  <si>
    <t xml:space="preserve">Производились консультирование граждан по вопросам защиты прав потребителей, а так же рассмотрение обращений и жалоб. </t>
  </si>
  <si>
    <t>Мероприятие 05.02.                                             Обращения в суды по вопросу защиты прав потребителей</t>
  </si>
  <si>
    <t>Средства бюджета городского округа  Мытищи</t>
  </si>
  <si>
    <t>На основании поступающих жалоб обращения в суд не направлялись.</t>
  </si>
  <si>
    <t xml:space="preserve">Оперативный отчет о реализации мероприятий 
муниципальной программы городского округа Мытищи                                                                                                                                             </t>
  </si>
  <si>
    <t>Оплата услуг и текущих обязательств учреждений, занимающихся управлением имущественного комплекса.</t>
  </si>
  <si>
    <t>Осуществлены расходы на заработную плату работникам МБУ "УГИО", а также закупки для обеспечения деятельности учреждения, в соответствии с планом графиком закупок.</t>
  </si>
  <si>
    <t>Денежные средства планируется освоить до конца 2021 года.</t>
  </si>
  <si>
    <t>Ожидается выставление счетов за будущие периоды до конца 2021 года.</t>
  </si>
  <si>
    <t xml:space="preserve">Оплата услуг ресурсоснабжающих организаций </t>
  </si>
  <si>
    <t xml:space="preserve">Заключен муниципальный контракт с АО "Мытищинская теплосеть". </t>
  </si>
  <si>
    <t>Оплата услуг будет произведена в 3,4 кварталах 2021 г. по выставленным счетам.</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</si>
  <si>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 вывозу и утилизации бесхозяйного имущества и мусора</t>
  </si>
  <si>
    <t xml:space="preserve">Ведутся работы по ремонту 2-х муниципальных квартир и замены ИПУ. </t>
  </si>
  <si>
    <t>Оплата услуг будет произведена в 3,4 кварталах 2021 г. по окончании работ, в соответствии с заключенными контрактами.</t>
  </si>
  <si>
    <t>Осуществлена оплата труда сотрудников, обеспечивающих выполнение государственных полномочий.</t>
  </si>
  <si>
    <t>Расходы на закупку материальных запасов и оплату услуг планируется осуществить в 3, 4 кварталах 2021 года. Экономия ФОТ связана с неиспользованием в данный период  материальной помощи к отпускам.</t>
  </si>
  <si>
    <t>Исполнены контракты: по оценке годовой арендной платы в отношении 29 объектов; по оценке рыночной стоимости 47 объектов недвижимости; оказаны экспертные услуги по разработке финансово-экономического обоснования размера корректирующих коэффициентов, используемых в зависимости от вида разрешенного использования земельного участка для расчета арендной платы.</t>
  </si>
  <si>
    <t>Оплата услуг будет произведена в 3,4 кварталах 2021г.</t>
  </si>
  <si>
    <t xml:space="preserve">В отчетном периоде с целью повышения уровня профессиональных знаний прошли курсы повышения квалификации 7 сотрудников администрации;   
Обучение проводилось за счет средств бюджета Московской области.  
В отчетный период заключены договоры  на оказание образовательных услуг по дополнительному профессиональному образованию работников органов местного самоуправления на сумму 184,3 тыс.руб. 
</t>
  </si>
  <si>
    <t>Обучение сотрудников планируется по мере комплектования групп учебных заведений в течение года. Оплата по заключенным муниципальным контрактам и договорам планируется по мере прохождения обучения, в соответствии с учебными планами образовательных учреждений в течение года.</t>
  </si>
  <si>
    <t>1. Проведены сбор, обработка аналитической информации о поступлении доходов в бюджет.
2. Регулярно проводилась работа по выявлению и уточнению вида и принадлежности платежей по «невыясненным поступлениям». За 1-е полугодие 2021 года с «невыясненных поступлений» бюджетов всех уровней в бюджет городского округа Мытищи на соответствующие назначению кода бюджетной классификации расшифровано более 22,8 млн. руб.</t>
  </si>
  <si>
    <t>Погашение и обслуживание кредитов исполнялось своевременно и в полном объеме.</t>
  </si>
  <si>
    <t>Обеспечено функционирование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</si>
  <si>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 xml:space="preserve">Мероприятие 1.3. Комитеты и отраслевые управления при администрации </t>
  </si>
  <si>
    <t>Проведены судебные оценочные экспертизы.</t>
  </si>
  <si>
    <t>Произведены расходы на материально-техническое и транспортное обеспечение деятельности органов местного самоуправления.</t>
  </si>
  <si>
    <t>Мероприятие 01.09. Взносы в уставной капитал муниципальных предприятий</t>
  </si>
  <si>
    <t>Выделены денежные средства на увеличение уставных фондом МУПов.</t>
  </si>
  <si>
    <t>1.9.</t>
  </si>
  <si>
    <t>Осуществлены компенсационные выплаты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</si>
  <si>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Компенсационные выплаты на возмещение затрат старостам сельских населенных пунктов осуществляются ежеквартально, в месяце, следующем за отчетным кварталом. Денежные средства планируется освоить до конца 2021 года.</t>
  </si>
  <si>
    <t>1.10.</t>
  </si>
  <si>
    <t>Оплата производится в соответствии с актом сдачи-приема оказанных информационных услуг. Срок реализации мероприятия - 3, 4 кварталы 2021 г.</t>
  </si>
  <si>
    <t>Финансирование предусмотрено в пределах средств на основную деятельность</t>
  </si>
  <si>
    <t>На базе МФЦ Мытищи, в целях оптимизации предоставления муниципальных услуг, обеспечено предоставление 76 услуг. МФЦ Мытищи работает по экстерриториальному принципу. По единому заявлению, в том числе с учётом жизненной ситуации (рождение ребенка, выход на пенсию и т.д.), государственная (муниципальная) услуга предоставляется независимо от места проживания заявителя.</t>
  </si>
  <si>
    <t xml:space="preserve">Мониторинг качества и доступности предоставления государственных и муниципальных услуг определяется посредством СМС-опросов, переданных в информационно-аналитическую систему "мониторинга качества государственных услуг". Заявители могут оценить качество предоставленных услуг в МФЦ. В настоящее время информация поступает в вышестоящие структуры для проведения                         </t>
  </si>
  <si>
    <t>продолжение п. 1.2.</t>
  </si>
  <si>
    <t xml:space="preserve">ими мониторинга. По запросу отчеты по оценке качества работы предоставляются в МФЦ. Также оперативная информация в режиме реального времени о произведенных оценках в течение рабочего дня отображается на информационных табло в зоне ожидания МФЦ. 
Проведена работа по обращениям в книге жалоб и предложений, по всем обращениям граждан городского округа Мытищи, в том числе поступающих через ЕГЖИП по вопросам, касающимся деятельности МФЦ. Проведены социологические опросы заявителей по качеству оказываемых услуг путем анкетирования.
</t>
  </si>
  <si>
    <t xml:space="preserve">Выполнение данного мероприятия в 2021 году не планируется из-за отсутствия выделения субсидии из бюджета МО.  </t>
  </si>
  <si>
    <t xml:space="preserve">Выполнение данного мероприятия в 2021 году не планируется, из-за отсутствия выделения субсидии из бюджета МО.  </t>
  </si>
  <si>
    <t>Произведены своевременные и в полном объеме выплаты сотрудникам МФЦ и отчисления в соответствующие фонды.</t>
  </si>
  <si>
    <t>С учётом отчислений в соответствующие фонды за 1 полугодие 2021 года профинансировано на 1933,6 тыс.руб. больше от выполнения.</t>
  </si>
  <si>
    <t>Заключен контракт на сумму 540,3 тыс.руб. с ООО "Медиа-Вижн". Изготовлено 1100 штендеров "Бессмертный полк" к 9 мая.</t>
  </si>
  <si>
    <t>Соглашение на субсидию из областного бюджета планируется заключить в конце 2021 года, при условии выделения субсидии Мингосуправлением МО.</t>
  </si>
  <si>
    <t>Дополнительные выплаты стимулирующего характера работникам многофункциональных центров предоставления государственных и муниципальных услуг, оказывающих услуги по консультированию граждан планируются в 4 квартале 2021 года, при условии выделения субсидии из бюджета Московской области.</t>
  </si>
  <si>
    <t>Финансирование в 2021 году не предусмотрено. Создание новых офисов МФЦ не планируется.</t>
  </si>
  <si>
    <t>Мероприятие 3.2. 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а также их техническая поддержка</t>
  </si>
  <si>
    <t>Криптобиокабина установлена в МФЦ Мытищи по адресу: ул. Карла Маркса, д. 4.</t>
  </si>
  <si>
    <t xml:space="preserve">В 3 квартале 2021 года планируется выполнение мероприятия по ее технической поддержке. </t>
  </si>
  <si>
    <t xml:space="preserve">Проведены работы по прокладке оптико-волоконных линий связи и расширения коммуникаций. Обслужено около 300 км оптико-волоконных линий связи; обеспечен доступ к городской сети Wi-Fi в парках г.о. Мытищи (уникальных пользователей - 4571); Подключено 116 социальных объектов к сети Интернет. </t>
  </si>
  <si>
    <t>Проведена оплата за предоставление интернет-трафика для подразделений администрации г.о. Мытищи за период с января по июнь 2021 года в соответствии с заключенным контрактами и предоставленными документами.</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</si>
  <si>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на скорости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</si>
  <si>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Проводился сбор и анализ состояния аппаратно-программных комплексов.</t>
  </si>
  <si>
    <t>Подготовлена конкурсная документация для проведения закупочных процедур. Закупка планируется в 3-м квартале 2021 года</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</si>
  <si>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</si>
  <si>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 xml:space="preserve">Проведена оплата за приобретение электронно-цифровых подписей в количестве 35 шт. Заключены договоры на оказание услуг по обеспечению информационной безопасности в ЕИС УГМ (Единой информационной системе управления государственной и муниципальной службы Московской области)  для нужд администрации городского округа Мытищи на 9 АРМ. Проводился сбор и анализ состояния аппаратно-программных комплексов со средствами криптографической защиты информации муниципальных организаций в г.о. Мытищи. 
</t>
  </si>
  <si>
    <t xml:space="preserve">Оказаны услуги по адаптации и сопровождению установленных у Заказчика экземпляров Систем КонсультантПлюс. </t>
  </si>
  <si>
    <t xml:space="preserve">Проведены работы по регламентному обслуживанию и модернизации сетевой, компьютерной и телефонной инфраструктуры, а так же услуги с применением СКЗИ (средств криптографической защиты информации) администрации городского округа Мытищи.
Осуществлялось  обслуживание информационных ресурсов и систем (реестры администрации ГО Мытищи в количестве 10 шт., системы на базе 1С Предприятие: Документооборот, </t>
  </si>
  <si>
    <t>продолжение п. 3.3.</t>
  </si>
  <si>
    <t xml:space="preserve">бухгалтерия, архив баз системы документооборот, МСЭД, учетно-управленческие системы, сайт администрации ГО Мытищи).
</t>
  </si>
  <si>
    <t>Предоставлен доступ к сети Интернет в муниципальных учреждениях культуры. Все учреждения культуры обеспечены доступом в сеть Интернет, обслуживание идет в рамках заключенных договоров с поставщиками услуг.</t>
  </si>
  <si>
    <t>Мероприятие D2.01.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t>
  </si>
  <si>
    <t>Мероприятие D2.10.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</si>
  <si>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Мероприятие E4.15. Государственная поддержка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</si>
  <si>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 xml:space="preserve">Заключено соглашение между Министерством образования Московской области и Администрацией г.о. Мытищи о поставке оборудования. </t>
  </si>
  <si>
    <t>Ориентировочное время поставки оборудования - 2-е полугодие 2021 года.</t>
  </si>
  <si>
    <t>Мероприятие E4.16. Обновление и техническое обслуживание (ремонт) средств (программного обеспечения и оборудования),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</si>
  <si>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 xml:space="preserve">Оперативный  отчет о реализации мероприятий </t>
  </si>
  <si>
    <t>Профинансировано по состоянию на 30.06.2021 (тыс.руб..)</t>
  </si>
  <si>
    <t xml:space="preserve">Основное мероприятие 01 «Благоустройство общественных территорий муниципальных образований
Московской области»
</t>
  </si>
  <si>
    <t>Средства Дорожного фонда Московской области</t>
  </si>
  <si>
    <t xml:space="preserve">Мероприятие 01.06:
Устройство контейнерных площадок
</t>
  </si>
  <si>
    <t>Заключен контракт на сумму 2 580,00 тыс. руб. 
Контракт на сумму 2 702,94 
тыс. руб. находится на оформлении. 
14.05.2021 Заключено соглашение с Министерством благоустройства Московской области о предоставлении субсидий бюджета Московской области на устройство контейнерных площадок.</t>
  </si>
  <si>
    <t>Мероприятие 01.08
Приобретение коммунальной техники за счет местного бюджета</t>
  </si>
  <si>
    <t>Приобретение коммунальной техники.</t>
  </si>
  <si>
    <t>.Мероприятие включено в муниципальную программу в июне т.г</t>
  </si>
  <si>
    <t>,</t>
  </si>
  <si>
    <t>Приобретение коммунальной техники за счет средств местного бюджета</t>
  </si>
  <si>
    <t>Размещение закупки на приобретение Илососной машины КАМАЗ 65115 КО-507 АМ на сумму 5 600,00 тыс. руб запланировано в 3 квартале т.г.</t>
  </si>
  <si>
    <t xml:space="preserve">Приобретение техники для нужд благоустройства </t>
  </si>
  <si>
    <t xml:space="preserve">Размещение закупки на сумму 363,51 тыс. руб. запланировано в 3 квартале т.г. </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</si>
  <si>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</si>
  <si>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включено в муниципальную программу в июне т.г.
Размещение закупок на сумму 3 600,00 тыс. руб запланировано в 3 квартале т.г.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</si>
  <si>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</si>
  <si>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Размещение закупок на сумму 936,12  тыс. руб запланировано в 3 квартале т.г. . </t>
  </si>
  <si>
    <t xml:space="preserve">Мероприятие 01.14: 
Ремонт дворовых территорий за счет средств местного бюджета
</t>
  </si>
  <si>
    <t xml:space="preserve">Заключены муниципальные контракты на общую сумму 28644,52 тыс. руб., в рамках которых проведен ямочный ремонт 5 234 м2 асфальтового покрытия дворовых территорий.
Проводится подготовка концепции по приведению в нормативное состояние дорожных ограждений. </t>
  </si>
  <si>
    <t xml:space="preserve">Размещение закупки на сумму 34 642,18 тыс. руб. запланировано в 3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</si>
  <si>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 xml:space="preserve">Мероприятие 01.15:
Благоустройство общественных территорий
</t>
  </si>
  <si>
    <t>Благоустройство  общественных территорий</t>
  </si>
  <si>
    <t>1.6.1</t>
  </si>
  <si>
    <t>Благоустройство общественных территорий</t>
  </si>
  <si>
    <t xml:space="preserve">Заключены контракты на сумму 18 726,13 тыс. руб. в рамках которых выполнены работы по благоустройству:
-  988,6 м2 асфальтобетонного покрытия тротуара в д. Беляниново ул. Жемчужная;
- Сквера на ул. Юбилейная, д. 39, корп. 2.   </t>
  </si>
  <si>
    <t xml:space="preserve">Проведение закупочных процедур на сумму 7 984,74 запланировано в 3 квартале т.г.  </t>
  </si>
  <si>
    <t>1.6.2</t>
  </si>
  <si>
    <t>Ремонт твердого покрытия, устройство тротуаров на общественных территориях</t>
  </si>
  <si>
    <t xml:space="preserve">Заключены муниципальные контракты на общую сумму 1 790,00 тыс. руб. </t>
  </si>
  <si>
    <t xml:space="preserve">Срок окончания работ 30.09.2021. 
 </t>
  </si>
  <si>
    <t>1.6.3</t>
  </si>
  <si>
    <t xml:space="preserve">Проведение аукциона планируется в 3 квартале т.г. </t>
  </si>
  <si>
    <t>1.6.4</t>
  </si>
  <si>
    <t>Благоустройство ЦПКиО</t>
  </si>
  <si>
    <t xml:space="preserve">Заключен муниципальный контракт на общую сумму 26 417,73 тыс. руб. в рамках которого проведена экспертиза сметной документации по объекту ЦПКиО. 
Проводится изготовление модулей скейт-парка и разработка покрытий. </t>
  </si>
  <si>
    <t xml:space="preserve">Проведение закупочных процедур на сумму 14 582,27 тыс. руб. планируется в 3 квартале т.г. </t>
  </si>
  <si>
    <t>1.6.5</t>
  </si>
  <si>
    <t>Благоустройство ограждений, вдоль центральных (центральных) улиц</t>
  </si>
  <si>
    <t>Мероприятие включено в муниципальную программу в июне т.г. 
Проведение закупочных процедур планируется в 3 квартале т.г.</t>
  </si>
  <si>
    <t>1.6.6</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</si>
  <si>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</si>
  <si>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</si>
  <si>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 xml:space="preserve">Мероприятие 01.16: 
Комплексное благоустройство дворовых территорий
</t>
  </si>
  <si>
    <t xml:space="preserve">Заключены муниципальные контракты на  сумму 76 142,21 тыс. руб. в рамках которых проводятся работы по устройству  детских площадок на территории городского округа Мытищи. </t>
  </si>
  <si>
    <t>1.8</t>
  </si>
  <si>
    <t>Мероприятия 01.20 
Реализация мероприятий по благоустройству территории прилегающих к железнодорожным станциям</t>
  </si>
  <si>
    <t>18.05.2021 заключено соглашение с Министерством благоустройства Московской области на реализацию мероприятий по благоустройству территорий, прилегающих к железнодорожным станциям.
Контракт на сумму 6 588,05 тыс. руб. в стадии оформления.</t>
  </si>
  <si>
    <t xml:space="preserve">Проведение закупочных процедур на сумму 1 650,96 тыс. руб. планируется  в 3 квартале т.г. </t>
  </si>
  <si>
    <t>1.9</t>
  </si>
  <si>
    <t>Мероприятие 01.21 
Ямочный ремонт асфальтового покрытия дворовых территорий</t>
  </si>
  <si>
    <t>продолжение п.п. 1.9</t>
  </si>
  <si>
    <t>1.10</t>
  </si>
  <si>
    <t>Мероприятия 01.25 
Создание и ремонт пешеходных коммуникаций</t>
  </si>
  <si>
    <t xml:space="preserve">08.06.2021 заключено соглашение с Министерством благоустройства Московской области о предоставлении субсидии из бюджета Московской области на создание и ремонт пешеходных коммуникаций.
Подготовлена конкурсная документация на сумму 13 919,35 тыс. руб. </t>
  </si>
  <si>
    <t xml:space="preserve">Размещение закупочных процедур планируется в 3 квартале т.г. </t>
  </si>
  <si>
    <t>Основное мероприятие F2- «формирование комфортной городской среды» национального проекта «Жилье и городская среда»</t>
  </si>
  <si>
    <t xml:space="preserve">Мероприятие F2.03:
Реализация программ формирования современной городской среды в части благоустройства общественных территорий
</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</si>
  <si>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</si>
  <si>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</si>
  <si>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</si>
  <si>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</si>
  <si>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</si>
  <si>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</si>
  <si>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</si>
  <si>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продолжение п.п. 1.1.</t>
  </si>
  <si>
    <t xml:space="preserve">Мероприятие 01.02: 
Содержание, ремонт и восстановление уличного освещения             
</t>
  </si>
  <si>
    <t>Мероприятие 01.03:
Организация благоустройства территории городского округа в части ремонта асфальтового покрытия дворовых территорий</t>
  </si>
  <si>
    <t>.1.4</t>
  </si>
  <si>
    <t xml:space="preserve">Мероприятие 01.04:
Расходы на обеспечение деятельности (оказание услуг) муниципальных учреждений в сфере благоустройства
</t>
  </si>
  <si>
    <t xml:space="preserve">Выполнены работы по:
сезонному содержанию:190 709,88м2 территории общего пользования, в том числе парков культуры и отдыха, территории Пироговского (Мытищинского) и Марфинского ("Парк Героев") Мытищинского лесопарка, скверов и бульваров, 20 570,5 м2 дорожек с асфальтовым покрытием и покрытием из тротуарной плитки, площадок для выгула собак общей площадью </t>
  </si>
  <si>
    <t>Срок выполнения работ 31.12.2021 года.</t>
  </si>
  <si>
    <t>продолжение п.п. 1.4</t>
  </si>
  <si>
    <t xml:space="preserve">Мероприятие 01.05:
Организация оплачиваемых общественных работ, субботников
</t>
  </si>
  <si>
    <t>Трудоустройство граждан с Мытищинского Центра занятости населения будет организовано с 01.07.2021.</t>
  </si>
  <si>
    <t xml:space="preserve">Мероприятие 01.06:
Вывоз навалов мусора и снега
</t>
  </si>
  <si>
    <t>Заключен муниципальный контракт на сумму 6 427,50 тыс. руб. 
Выполнены работы по перемещению, формированию, складированию, распланировке и рыхлению снежных масс в общем количестве 2 500 м/ч.</t>
  </si>
  <si>
    <t xml:space="preserve">Проведение закупочных процедур на общую сумму 73,50 тыс. руб.. планируется в 3-4 квартале т.г. </t>
  </si>
  <si>
    <t>Основное мероприятие 01 Приведение в надлежащее состояние подъездов в многоквартирных домах</t>
  </si>
  <si>
    <t xml:space="preserve">Средства бюджета городского округа Мытищи </t>
  </si>
  <si>
    <t xml:space="preserve">Мероприятие 01.01:
Ремонт подъездов в многоквартирных домах
</t>
  </si>
  <si>
    <t>Содержание и ремонт многоквартирных домов.</t>
  </si>
  <si>
    <t>Работы выполняемые в 2020 году</t>
  </si>
  <si>
    <t xml:space="preserve">Возмещена часть затрат, связанных с выполненными в 2020 году работами по ремонту 9 подъездов. </t>
  </si>
  <si>
    <t>Работы выполняемые в 2021 году</t>
  </si>
  <si>
    <t>Срок проведения работ 25.12.2021.</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</si>
  <si>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</si>
  <si>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Мероприятие 02.01: 
Проведение капитального ремонта многоквартирных домов на территории Московской области</t>
  </si>
  <si>
    <t xml:space="preserve">Проведение капитального ремонта многоквартирных домов </t>
  </si>
  <si>
    <t xml:space="preserve">Реализация мероприятия без привлечения средств городского округа Мытищи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Подписаны акты  выполненных работ по 18 домам. </t>
  </si>
  <si>
    <t>Проведение ремонта многоквартирных домов.</t>
  </si>
  <si>
    <t>Срочный ремонт общего имущества многоквартирных домов</t>
  </si>
  <si>
    <t>Разрабатывается Порядок предоставления субсидии юридическим лицам, в связи с установленными новыми требованиями к нормативно-правовым актам в отношении предоставления из бюджета всех уровней субсидий.</t>
  </si>
  <si>
    <t>Ремонт жилищного фонда с высоким уровнем износа</t>
  </si>
  <si>
    <t xml:space="preserve">Возмещение убытков безнадежных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</si>
  <si>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
</t>
  </si>
  <si>
    <t xml:space="preserve">Размещение закупки на сумму 6 949,80 тыс. руб. запланировано  в 3 квартале т.г. 
</t>
  </si>
  <si>
    <t xml:space="preserve">Заключен муниципальный контракт на сумму 9 373,92 тыс. руб. в рамках которого выполнены работы по установке: 
- 68 опор освещения;
- 49 торшеров;
- 134 светильников;
- 243 м. кабеля СИП;
- 1 395 м кабеля.
Контракт на сумму 1 089,96 тыс. руб. находится в стадии оформления. </t>
  </si>
  <si>
    <t>Срок проведения работ до 31.12.2021.</t>
  </si>
  <si>
    <t xml:space="preserve">Проведение закупочных процедур на общую сумму 43 062,76 тыс. руб. планируется в 3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</si>
  <si>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 xml:space="preserve">Проведение закупочных процедур на общую сумму 
2 948,90 тыс. руб. планируется в 3-4 квартале т.г. 
</t>
  </si>
  <si>
    <t>Средства расходуются по мере необходимости в течении года. 
Срок реализации мероприятия до 31.12.2021.</t>
  </si>
  <si>
    <t>Подпрограмма 2  «Развитие музейного дела в Московской области»</t>
  </si>
  <si>
    <t>Подпрограмма 3 «Развитие и совершенствование систем оповещения и информирования населения муниципального образования Московской области»</t>
  </si>
  <si>
    <t>Подпрограмма 4 «Обеспечение пожарной безопасности на территории муниципального образования Московской области»</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</si>
  <si>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</si>
  <si>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</si>
  <si>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</si>
  <si>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</si>
  <si>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 xml:space="preserve">08.06.2021 заключено соглашение с Министерством благоустройства Московской области о предоставлении субсидии из бюджета Московской области.
Заключен муниципальный контракт на сумму 4 980,5 тыс. руб. в рамках которого проведены работы по ямочному ремонту 4 980,5 м2, проведены работы </t>
  </si>
  <si>
    <t xml:space="preserve"> по ямочному ремонту 4 980,5 м2 асфальтобетонных покрытий дворовых территорий. 
Исполнительная документация на финансирование ранее выполненных работ находится в стадии подписания. </t>
  </si>
  <si>
    <t xml:space="preserve">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на 2016-2021 годы». </t>
  </si>
  <si>
    <t>продолжение п.п 2.1</t>
  </si>
  <si>
    <t>Подготавливается конкурсная документация для заключения контракта на разработку проектной документации на рекультивацию полигонов.</t>
  </si>
  <si>
    <t xml:space="preserve">Срок реализации мероприятия 3 квартал т.г. 
Оплата будет произведена по факту выполненных работ. 
</t>
  </si>
  <si>
    <t>Компенсация участнику будет  предоставлена в декабре  2021 года.</t>
  </si>
  <si>
    <t xml:space="preserve">Сформирован список участников для оплаты компенсации в 2021 году    (1 участник).  
Участнику выдано свидетельство о праве на получение жилищной субсидии.
 </t>
  </si>
  <si>
    <t>Ведется подготовка аукционной документации на выполнение работ по реконструкции водозаборного узла "Лесной" расположенного по адрусу: Московская область, г.о. Мытищи, мкр. Пироговский, ул. Тимирязева, стр. 13).</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</si>
  <si>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</si>
  <si>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</si>
  <si>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</si>
  <si>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</si>
  <si>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</si>
  <si>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Разработка и реализация проектов (схем) организации дорожного движения</t>
  </si>
  <si>
    <t>Строительство заездных карманов и посадочных площадок для увеличения пропускной способности улично-дорожной сети</t>
  </si>
  <si>
    <t>Обустройство и ремонт светофорных объектов</t>
  </si>
  <si>
    <t>Оборудование пешеходных переходов консолями над проезжей частью</t>
  </si>
  <si>
    <t>Обустройство (реконструкция) пешеходных переходов</t>
  </si>
  <si>
    <t>Обустройство пешеходных переходов светильниками</t>
  </si>
  <si>
    <t>Отделение улично-дорожной сети от тротуаров перильными ограждениями для исключения несанкционированного выхода пешеходов на проезжую часть</t>
  </si>
  <si>
    <t>Обустройство и ремонт искусственных неровностей на дорогах, а также прочих дорожных элементов</t>
  </si>
  <si>
    <t>Устройство парковочных мест</t>
  </si>
  <si>
    <t>Заключено 2 
муниципальных контракта на общую сумму 49,6 тыс. руб. на проведение экспертизы проектно-сметной документации объектов транспортной сети.городского округа.</t>
  </si>
  <si>
    <t>Выполнено обустройство светофорных объектов по адресам:
-1 шт.  Новомытищинский проспект стр. 4 (МБОУ СОШ № 16 (новый корпус));
- 1 шт., ул. Рождественская д. 2;
- 1 шт., на пересечении ул. Комфиберма - Олимпийский проспект - Проектируемый проезд № 4530.</t>
  </si>
  <si>
    <t xml:space="preserve">Оказаны услуги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2 731,01 тыс. км. пробега (99,98%), 
регулярность рейсов составила 99,9%, перевезено 4 690,5 тыс. пассажиров.
</t>
  </si>
  <si>
    <t>Ведется подготовка аукционной документации .  на реконструкцию канализационных очистных сооружений "Сухарево".</t>
  </si>
  <si>
    <t xml:space="preserve">Заключен муниципальный контракт на сумму 30,0 т.р. по актуализации схемы теплоснабжения на период 2022 года. 
</t>
  </si>
  <si>
    <t xml:space="preserve">Заключены муниципальные контракты нна общую сумму 248 449,7 тыс. руб.на выполнение работ по реконструкции комплекса очистных сооружений канализации производительностью 5000 м3/сут. с увеличением производительности до 8500 м3/сут. в мкр. Пироговский по адресу: Московская область, г.о. Мытищи, мкр. Пироговский, ул. Пролетарская, владение 4В, в том числе на строительный контроль при выполнении работ лицом, осуществляющим реконструкцию на объекте. 
Работы ведутся согласно графику.    </t>
  </si>
  <si>
    <t>Заключено 2 муниципальных контракта на сумму 44 179,05 тыс. руб. 
(42 786,42 тыс. руб. - 
на благоустройство велодорожек;
1 392,63 тыс. руб.-на  поставку тросового ограждения).
Поставлено:
- 335 м тросового ограждения в Мытищинский лесопарк.
Проводятся подготовительные работы для благоустройства велодорожек. 
Ведется подготовка аукционной документации на сумму 36 426,75 тыс. руб. на благоустройства парковочного пространства и устройство линий наружного освещения.</t>
  </si>
  <si>
    <t>Проведение закупочных процедур на сумму 18 857,79 тыс. руб. планируется в  3 квартале т.г. 
Оплата проводится по факту выполненных работ.</t>
  </si>
  <si>
    <t>Размещение закупочных процедур на общую сумму 4 981,70 тыс. руб. планируется в 3 квартале т.г. 
Оплата проводится по факту выполненных работ.</t>
  </si>
  <si>
    <t>В настоящее время исполнительная документации находится на оформлении в подрядной организации.</t>
  </si>
  <si>
    <t>Заключены муниципальные контракты на общую сумму 147 592,18 тыс. руб. в рамках, которых выполнены работы по: содержанию
- 206,2 тыс. м2 территорий общего пользования;
- 526 016 м2 проезжей части дорог;
- 119 078,40 м2 дорожек и тротуаров;
- 864 м2 пешеходных мостов;
- 1 037 739 м2 газонов;
- 21 809,4  м2 детских игровых площадок;
- 14 контейнерных площадок;
- 1 200 м газонного ограждения;
- 279,59 м2 металлических и 65,4 м2 бетонных ограждений;
- 70 информационных щитов;
 1 200 м газонного ограждения.
- 279,59 м2 металлических и 65,4 м2 бетонных ограждений;
- 70 информационных щитов;
- 3 обелисков;
 Ремонту:
- 21 м газонного ограждения;
- 19 контейнерных площадок;
- 3 памятников и 3 обелисков;</t>
  </si>
  <si>
    <t xml:space="preserve"> Проведению
 противоаккарицидной 
обработке:
- 20,6 га ЦПКиО;
- 2,22 га парка «Перловский»;
- 1,86 га парка «Тайнинский»;
- 1,2 га парка «Леонидовка». 
Проведена дератизация набережной р. «Яуза».в границах ЦПКиО 1,45 га.
Утилизировано 230,5 м3 порубочных остатков, поставлено 10 835 шт. рассады цветов.
Обеспечена работа 5 постов круглосуточной охраны на территории городского парка.  
Оказаны услуги по дезинсекции личинок комаров в анофелогенных водоемах  (21 водоема).
</t>
  </si>
  <si>
    <t xml:space="preserve">Заключены муниципальные контракты на сумму 97 871,90 тыс. руб.
Оплачено  6 085 060 кВ*ч электроэнергии.
Произведена замена: 
- 727 светильников;
- 1843 ламп;
- 20 торшеров;
- 2 316,50 м и 20,1  п.м провода СИП; 
- 950 м кабеля и 62,5 м кабеля ВВГ;
-  12 опор;
- 1 кронштейна.
Установлено:
- 2 опоры.
Выполнен ремонт 16-ти светильников.
</t>
  </si>
  <si>
    <t xml:space="preserve"> 3610 м2, 8 546,5 м2, гостевых парковок, 388 567,5 м2 придомовых территории, 7 фонтанов, 42 памятников, 3 мемориальных досок, 6125,8 м2 цветников.
Приобретению:
-15 857 шт.  кустарников;
- 3207 шт. многолетников;
- 1246 шт. деревьев;
- 1925 м3 почвенной смеси;
- 1350 кг. семян газонных трав.
Уборке:
- снега с бортов тротуара вдоль у проезжей части межквартальных проездов общей площадью 1035 м2;
- 12 011 м2 детских площадок;
Ремонту:
- 1 000 п.м газонного ограждения;
В рамках мероприятий по обследованию и удалению  сухостойных,больных и аварийных  деревьев удалено  1 338,6 м3 деревьев, произведена посадка рассады в существующие цветники. </t>
  </si>
  <si>
    <t xml:space="preserve">Заключено соглашение (№ 36С-РП/2021 от 11.01.2021) с Министерством жилищно-коммунального хозяйства Московской области о предоставлении субсидии.
Утвержден адресный перечень подъездов многоквартирных домов. </t>
  </si>
  <si>
    <t>Мероприятие реализовано в 2020 году.</t>
  </si>
  <si>
    <t xml:space="preserve">1 866,56 тыс. руб. экономия (остаток), в том числе:
- 581,62 тыс. руб. средства бюджета Московской области;
- 305,00 тыс. руб. средства бюджета городского округа Мытищи;
- 979,94 тыс. руб. внебюджетные средства.
В адрес Министерства жилищно-коммунального хозяйства Московской области направлено письмо (№ И-7263 от 17.06.2021) о экономии денежных средств. 
Денежные средства будут скорректированы во 2-м полугодии 2021 года. </t>
  </si>
  <si>
    <t>Освоение денежных средств запланировано во 2 полугодии текущего года в рамках проведения Дня города, фестиваля "Чаепитие в Мытищах", итогового собрания и др.</t>
  </si>
  <si>
    <t>Предоставлены отчеты за 2020 год по формам П-1, П-3, П-4. Организовано и проведено 8 ярмарок вакансий и учебных рабочих мест (67%). В ярмарках приняли участие представители 41 работодателя, представивших 390 вакансий. Посетило ярмарки 1475 человек.</t>
  </si>
  <si>
    <t>Оплачены услуги за начисление, взимание и учет платы за наем муниципального жилищного фонда в соответствии с представленными счетами -фактурами.</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</si>
  <si>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 за 2 квартал текущего года в полном объеме.</t>
  </si>
  <si>
    <t>Произведены взносы в общественные организации с целью реализации прав граждан на местное самоуправление, организации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</si>
  <si>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Оплата по контрактам за июнь осуществлена в июле 2021 года.</t>
  </si>
  <si>
    <t>Поставка планируется в 3-м квартале 2021г. (530 шт. подъездных видеокамер и расходные материалы, а так же оборудования для системы хранения данных 1 шт.).</t>
  </si>
  <si>
    <t>Аукцион проведен.</t>
  </si>
  <si>
    <t>Назначен аукцион на текущий ремонт здания по адресу: ул. Мира, д.3а под ЦОД (центр обработки данных). Освоение денежных средств планируется до конца 2021 года.</t>
  </si>
  <si>
    <t>Работы выполняются до 11.08.2021 г. Оплата будет произведена по факту выполненных работ.</t>
  </si>
  <si>
    <t>Стимулирование добровольных пожарных по страхованию их жизни планируется в 4 квартале 2021г.</t>
  </si>
  <si>
    <t>Подпрограмма 5 «Региональная программа в области обращения с отходами, в том числе с твердыми коммунальными отходами"</t>
  </si>
  <si>
    <t xml:space="preserve">В печатных изданиях размещались нормативные правовые акты, информационные материалы о социально-экономическом развитии г.о. Мытищи, освещались события культурной и спортивной жизни. В газетах: "Родники" - 220 полос; "Неделя в округе" - 253 полосы; "Официальные Мытищи" - 1424 полосы; "Ежедневные новости" - 6 публикаций о г.о.Мытищи; в журнале "Спортивные Мытищи" - 96 полос.   </t>
  </si>
  <si>
    <t xml:space="preserve">Счет на сумму 116,6 тыс. руб. за радиоэфиры, проведенные в июне оплачен в июле текущего года. </t>
  </si>
  <si>
    <t xml:space="preserve">Счета на сумму 34,4 тыс. руб. за публикации на сайте РИАМО и на сумму 33,5 тыс. руб. за услуги, оказанные по обслуживанию официального сайта ОМС и размещению материалов в сетевых СМИ г.о.Мытищи в июне месяце оплачены в июле текущего года.  </t>
  </si>
  <si>
    <t>Денежные средства в 2021 году не предусмотрены.</t>
  </si>
  <si>
    <t xml:space="preserve">В рамках муниципального задания МАУ "ТВ Мытищи" изготовлено и размещено 18 штук баннеров с праздничной информацией, на городском информационном экране транслировались видеоролики к праздничным датам. В отчетном периоде приобретено (МБУ "Леспаркхоз") 2 флага "Флаг России" к праздничному/ тематическому оформлению территории городского округа Мытищи.   </t>
  </si>
  <si>
    <t>МКУ "ТУ "Пироговский" проводились мероприятия по разработке макетов баннеров к праздничным датам в количестве 3 штук. Приобретены опоры уличного освещения: консоли "Триколор Салют" (25 шт.) и флагштоки (13 шт.).</t>
  </si>
  <si>
    <t>Произведены расходы на выплату заработной платы с начислениями, услуги связи, интернет, коммунальные услуги,
услуги по содержанию имущества, строительные материалы, хозтовары, канцтовары.</t>
  </si>
  <si>
    <t xml:space="preserve">Осуществляется разработка и согласование макета "Ежедневник туристической направленности в городском округе Мытищи". </t>
  </si>
  <si>
    <t>Произведена оплата за постановку спектаклей "Ханума" и "Госпожа Метелица". Приобретено сценическое и световое оборудование.</t>
  </si>
  <si>
    <t>Организация межмуниципального форума запланирована в 4 квартале текущего года.</t>
  </si>
  <si>
    <t>Срок реализации мероприятия 3 квартал 2021 г.</t>
  </si>
  <si>
    <t>Молодежный муниципальный форум "Мануфактура PRO" будет проведен в 4 квартале текущего года.</t>
  </si>
  <si>
    <t>Проведение культурно-массового мероприятия "Медиа-бал" запланировано в 4 квартале текущего года.</t>
  </si>
  <si>
    <t>Заключено 2 муниципальных контракта на сумму          3 064,2 тыс. руб. на проведение работ по уничтожению борщевика на муниципальных землях общей площадью 478,27 га.</t>
  </si>
  <si>
    <t>Оплата за отлов животных без владельцев в размере 196,0 тыс. руб. произведена  в июле текущего года.</t>
  </si>
  <si>
    <t xml:space="preserve">Счет на сумму 3007,2 тыс. руб. за материалы, опубликованные в печатных изданиях в июне оплачен в июле текущего года. </t>
  </si>
  <si>
    <t>Оплата будет проведена по факту выполненных работ в 3-4 кварталах т.г.</t>
  </si>
  <si>
    <t xml:space="preserve">Проведение акции "Новый год в каждый двор" в 4 квартале текущего года. </t>
  </si>
  <si>
    <t>Проведение молодежных мероприятий в рамках "Дня городского округа Мытищи" в 3 квартале текущего года.</t>
  </si>
  <si>
    <t>Приобретение волонтерской атрибутики в  3-4 кварталах 2021 г.</t>
  </si>
  <si>
    <t>Заключен контракт на сумму 19,9 тыс.руб. на проведение культурно-массового мероприятия "Молодежная экотропа".</t>
  </si>
  <si>
    <t>Заключены контракты на: содержание и ремонт общего имущества в многоквартирном доме; оказаны услуги по отслеживанию сигналов тревоги, проверке и подтверждении нормального функционирования системы, эксплуатационному обслуживанию ТСО и реагированию; услуги по представлению временного жилья; услуги по распределению электроэнергии; услуги по водоснабжению и водоотведению; связь местных соединений; связь IP; связь многоканального телефонного номера (договор); услуги по отоплению; доставку питьевой воды; пошив форменной одежды; услуги по представлению временного жилья; заправка картриджей; хозяйственный товары; канцелярские товары.</t>
  </si>
  <si>
    <t xml:space="preserve">Заключен муниципальный контракт на общую сумму  187 987,5 в рамках которого на территории ЦПКиО выполнены работы:
- по прокладке кабельных линий (наружное освещение)  85 м.п.; - благоустройству 6 822 м2 дорожек и тротуаров;
- установке малых архитектурных форм на детской площадке;
- благоустройству посевного газона общей площадью 2 500 м2;
- обустройству водоотведения и водоснабжения.
</t>
  </si>
  <si>
    <t>Оплачен аванс за гос. экспертизу в части проверки достоверности определения сметной ст-ти объекта. Выполнены работы: Строительство здания ИТП: устройство черновых полов 103,73м3,  гидроизоляция черновых полов 103,73м3, устройство кровли 103,9м2; Строительство здания трибун: устройство черновых полов: 1 этаж 1702,4 м2, 2 этаж 164,3 м2, штукатурка стен 300м2, прокладка воздуховодов 747,12 м2 поверхности, прокладка электросиловых кабелей 130,74м; прокладка трубопровода хозяйственно бытовой канализации 1,1м, прокладка внутренних водостоков 6,294м, строительство здания кассы: кладка стен 5,535м3, устройство кровли 51,05м2; Строительсво здания КПП: кладка перегородок 0,4227м2, кладка наружных стен 16,19м3, устройсво кровли 0,886м2.
Подготовка аукционной документации на сумму       3 880,2 тыс.руб.</t>
  </si>
  <si>
    <t>1-11</t>
  </si>
  <si>
    <t>12-13</t>
  </si>
  <si>
    <t>13</t>
  </si>
  <si>
    <t>14-32</t>
  </si>
  <si>
    <t>15-16</t>
  </si>
  <si>
    <t>17-26</t>
  </si>
  <si>
    <t>27-30</t>
  </si>
  <si>
    <t>31</t>
  </si>
  <si>
    <t>31-32</t>
  </si>
  <si>
    <t>33-50</t>
  </si>
  <si>
    <t>33-37</t>
  </si>
  <si>
    <t>38-47</t>
  </si>
  <si>
    <t>49-50</t>
  </si>
  <si>
    <t>51-63</t>
  </si>
  <si>
    <t>51-53</t>
  </si>
  <si>
    <t>54-57</t>
  </si>
  <si>
    <t>57-61</t>
  </si>
  <si>
    <t>61</t>
  </si>
  <si>
    <t>61-63</t>
  </si>
  <si>
    <t>64-72</t>
  </si>
  <si>
    <t>64-69</t>
  </si>
  <si>
    <t>69-72</t>
  </si>
  <si>
    <t>73-83</t>
  </si>
  <si>
    <t>73-74</t>
  </si>
  <si>
    <t>74</t>
  </si>
  <si>
    <t>75-76</t>
  </si>
  <si>
    <t>76-77</t>
  </si>
  <si>
    <t>78-83</t>
  </si>
  <si>
    <t>78-80</t>
  </si>
  <si>
    <t>80-81</t>
  </si>
  <si>
    <t>81-82</t>
  </si>
  <si>
    <t>82-83</t>
  </si>
  <si>
    <t>84-113</t>
  </si>
  <si>
    <t>84-99</t>
  </si>
  <si>
    <t>99-104</t>
  </si>
  <si>
    <t>104-105</t>
  </si>
  <si>
    <t>106-109</t>
  </si>
  <si>
    <t>109-111</t>
  </si>
  <si>
    <t>111-113</t>
  </si>
  <si>
    <t>114-125</t>
  </si>
  <si>
    <t>114-116</t>
  </si>
  <si>
    <t>120-121</t>
  </si>
  <si>
    <t>121-122</t>
  </si>
  <si>
    <t>123-125</t>
  </si>
  <si>
    <t>126-135</t>
  </si>
  <si>
    <t>126-129</t>
  </si>
  <si>
    <t>129-131</t>
  </si>
  <si>
    <t>132</t>
  </si>
  <si>
    <t>133</t>
  </si>
  <si>
    <t>134-135</t>
  </si>
  <si>
    <t>136-154</t>
  </si>
  <si>
    <t>136-143</t>
  </si>
  <si>
    <t>143-147</t>
  </si>
  <si>
    <t>147-150</t>
  </si>
  <si>
    <t>150-154</t>
  </si>
  <si>
    <t>155-163</t>
  </si>
  <si>
    <t>155-157</t>
  </si>
  <si>
    <t>158</t>
  </si>
  <si>
    <t>159-160</t>
  </si>
  <si>
    <t>160-163</t>
  </si>
  <si>
    <t>164-180</t>
  </si>
  <si>
    <t>164-172</t>
  </si>
  <si>
    <t>172-173</t>
  </si>
  <si>
    <t>173-178</t>
  </si>
  <si>
    <t>178</t>
  </si>
  <si>
    <t>178-179</t>
  </si>
  <si>
    <t>179-180</t>
  </si>
  <si>
    <t>181-191</t>
  </si>
  <si>
    <t>181-183</t>
  </si>
  <si>
    <t>183-191</t>
  </si>
  <si>
    <t>192-207</t>
  </si>
  <si>
    <t>192-198</t>
  </si>
  <si>
    <t>198-206</t>
  </si>
  <si>
    <t>208-213</t>
  </si>
  <si>
    <t>214-215</t>
  </si>
  <si>
    <t>215-216</t>
  </si>
  <si>
    <t>208-217</t>
  </si>
  <si>
    <t>218-235</t>
  </si>
  <si>
    <t>218-226</t>
  </si>
  <si>
    <t>226-231</t>
  </si>
  <si>
    <t>231-235</t>
  </si>
  <si>
    <t>236-241</t>
  </si>
  <si>
    <t>236-240</t>
  </si>
  <si>
    <t>240-241</t>
  </si>
  <si>
    <t>242-247</t>
  </si>
  <si>
    <t>248-250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</si>
</sst>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quot;р.&quot;_-;\-* #,##0.00&quot;р.&quot;_-;_-* &quot;-&quot;??&quot;р.&quot;_-;_-@_-"/>
    <numFmt numFmtId="166" formatCode="_-* #,##0.00_р_._-;\-* #,##0.00_р_._-;_-* &quot;-&quot;??_р_._-;_-@_-"/>
    <numFmt numFmtId="167" formatCode="0.0"/>
    <numFmt numFmtId="168" formatCode="#,##0.0"/>
    <numFmt numFmtId="169" formatCode="_-* #,##0.00_р_._-;\-* #,##0.00_р_._-;_-* \-??_р_._-;_-@_-"/>
    <numFmt numFmtId="170" formatCode="_-* #,##0.00\ _₽_-;\-* #,##0.00\ _₽_-;_-* \-??\ _₽_-;_-@_-"/>
    <numFmt numFmtId="171" formatCode="#,##0.0_р_."/>
    <numFmt numFmtId="172" formatCode="#,##0.00_р_."/>
    <numFmt numFmtId="173" formatCode="#,##0.000"/>
    <numFmt numFmtId="174" formatCode="#,##0.0\ _₽"/>
  </numFmts>
  <fonts count="1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sz val="14"/>
      <color indexed="8"/>
      <name val="Arial"/>
      <family val="2"/>
      <charset val="204"/>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color theme="1"/>
      <name val="Arial"/>
      <family val="2"/>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b/>
      <i/>
      <sz val="14"/>
      <name val="Arial Cyr"/>
      <charset val="204"/>
    </font>
    <font>
      <i/>
      <sz val="14"/>
      <name val="Arial"/>
      <family val="2"/>
    </font>
    <font>
      <sz val="14"/>
      <color rgb="FF000000"/>
      <name val="Arial"/>
      <family val="2"/>
      <charset val="204"/>
    </font>
    <font>
      <i/>
      <sz val="14"/>
      <color rgb="FF000000"/>
      <name val="Arial"/>
      <family val="2"/>
      <charset val="204"/>
    </font>
    <font>
      <b/>
      <sz val="14"/>
      <color rgb="FF000000"/>
      <name val="Arial"/>
      <family val="2"/>
      <charset val="204"/>
    </font>
    <font>
      <b/>
      <sz val="14"/>
      <color rgb="FF000000"/>
      <name val="Arial"/>
      <family val="2"/>
    </font>
    <font>
      <b/>
      <i/>
      <sz val="14"/>
      <color rgb="FF000000"/>
      <name val="Arial"/>
      <family val="2"/>
    </font>
    <font>
      <sz val="14"/>
      <color rgb="FF000000"/>
      <name val="Arial"/>
      <family val="2"/>
    </font>
    <font>
      <sz val="14"/>
      <color indexed="8"/>
      <name val="Arial"/>
      <family val="2"/>
    </font>
    <font>
      <b/>
      <sz val="14"/>
      <color indexed="8"/>
      <name val="Arial"/>
      <family val="2"/>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b/>
      <sz val="14"/>
      <color rgb="FFFF0000"/>
      <name val="Arial"/>
      <family val="2"/>
      <charset val="204"/>
    </font>
    <font>
      <b/>
      <sz val="14"/>
      <color rgb="FFFF0000"/>
      <name val="Arial"/>
      <family val="2"/>
    </font>
    <font>
      <b/>
      <sz val="12"/>
      <name val="Arial"/>
      <family val="2"/>
      <charset val="204"/>
    </font>
    <font>
      <b/>
      <sz val="14"/>
      <color theme="1"/>
      <name val="Arial"/>
      <family val="2"/>
    </font>
    <font>
      <sz val="10"/>
      <color theme="1"/>
      <name val="Calibri"/>
      <family val="2"/>
      <charset val="204"/>
      <scheme val="minor"/>
    </font>
    <font>
      <b/>
      <sz val="11"/>
      <color theme="1"/>
      <name val="Calibri"/>
      <family val="2"/>
      <charset val="204"/>
      <scheme val="minor"/>
    </font>
    <font>
      <sz val="14"/>
      <color rgb="FFFF0000"/>
      <name val="Arial"/>
      <family val="2"/>
    </font>
    <font>
      <sz val="11"/>
      <color rgb="FF006100"/>
      <name val="Arial"/>
      <family val="2"/>
      <charset val="204"/>
    </font>
    <font>
      <sz val="14"/>
      <color theme="1" tint="4.9989318521683403E-2"/>
      <name val="Arial"/>
      <family val="2"/>
    </font>
    <font>
      <sz val="18"/>
      <color theme="1"/>
      <name val="Calibri"/>
      <family val="2"/>
      <charset val="204"/>
      <scheme val="minor"/>
    </font>
    <font>
      <sz val="24"/>
      <color theme="1"/>
      <name val="Calibri"/>
      <family val="2"/>
      <charset val="204"/>
      <scheme val="minor"/>
    </font>
    <font>
      <sz val="16"/>
      <color theme="1"/>
      <name val="Calibri"/>
      <family val="2"/>
      <charset val="204"/>
      <scheme val="minor"/>
    </font>
    <font>
      <sz val="14"/>
      <color theme="1"/>
      <name val="Calibri"/>
      <family val="2"/>
      <charset val="204"/>
      <scheme val="minor"/>
    </font>
    <font>
      <b/>
      <sz val="10"/>
      <name val="Arial Cyr"/>
      <charset val="204"/>
    </font>
    <font>
      <i/>
      <sz val="14"/>
      <name val="Arial Cyr"/>
      <charset val="204"/>
    </font>
  </fonts>
  <fills count="30">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245">
    <xf numFmtId="0" fontId="0" fillId="0" borderId="0"/>
    <xf numFmtId="0" fontId="14" fillId="0" borderId="0"/>
    <xf numFmtId="0" fontId="17" fillId="0" borderId="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5" fillId="9" borderId="2" applyNumberFormat="0" applyAlignment="0" applyProtection="0"/>
    <xf numFmtId="0" fontId="25" fillId="9" borderId="2" applyNumberFormat="0" applyAlignment="0" applyProtection="0"/>
    <xf numFmtId="0" fontId="26" fillId="9" borderId="2" applyNumberFormat="0" applyAlignment="0" applyProtection="0"/>
    <xf numFmtId="0" fontId="26" fillId="9" borderId="2" applyNumberFormat="0" applyAlignment="0" applyProtection="0"/>
    <xf numFmtId="0" fontId="26" fillId="9" borderId="2" applyNumberFormat="0" applyAlignment="0" applyProtection="0"/>
    <xf numFmtId="0" fontId="26" fillId="9" borderId="2" applyNumberFormat="0" applyAlignment="0" applyProtection="0"/>
    <xf numFmtId="0" fontId="26" fillId="9" borderId="2" applyNumberFormat="0" applyAlignment="0" applyProtection="0"/>
    <xf numFmtId="0" fontId="25" fillId="9" borderId="2" applyNumberFormat="0" applyAlignment="0" applyProtection="0"/>
    <xf numFmtId="0" fontId="25" fillId="9" borderId="2" applyNumberFormat="0" applyAlignment="0" applyProtection="0"/>
    <xf numFmtId="0" fontId="26" fillId="9" borderId="2" applyNumberFormat="0" applyAlignment="0" applyProtection="0"/>
    <xf numFmtId="0" fontId="26" fillId="9" borderId="2" applyNumberFormat="0" applyAlignment="0" applyProtection="0"/>
    <xf numFmtId="0" fontId="26" fillId="9" borderId="2" applyNumberFormat="0" applyAlignment="0" applyProtection="0"/>
    <xf numFmtId="0" fontId="25" fillId="9" borderId="2" applyNumberFormat="0" applyAlignment="0" applyProtection="0"/>
    <xf numFmtId="0" fontId="26" fillId="9" borderId="2" applyNumberFormat="0" applyAlignment="0" applyProtection="0"/>
    <xf numFmtId="0" fontId="26" fillId="9" borderId="2" applyNumberFormat="0" applyAlignment="0" applyProtection="0"/>
    <xf numFmtId="0" fontId="27" fillId="22" borderId="3" applyNumberFormat="0" applyAlignment="0" applyProtection="0"/>
    <xf numFmtId="0" fontId="27" fillId="22" borderId="3"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0" fontId="27" fillId="22" borderId="3" applyNumberFormat="0" applyAlignment="0" applyProtection="0"/>
    <xf numFmtId="0" fontId="27" fillId="22" borderId="3"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0" fontId="27" fillId="22" borderId="3" applyNumberFormat="0" applyAlignment="0" applyProtection="0"/>
    <xf numFmtId="0" fontId="28" fillId="22" borderId="3" applyNumberFormat="0" applyAlignment="0" applyProtection="0"/>
    <xf numFmtId="0" fontId="28" fillId="22" borderId="3" applyNumberFormat="0" applyAlignment="0" applyProtection="0"/>
    <xf numFmtId="0" fontId="27" fillId="22" borderId="3" applyNumberFormat="0" applyAlignment="0" applyProtection="0"/>
    <xf numFmtId="0" fontId="28" fillId="22" borderId="3" applyNumberFormat="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8" fillId="22" borderId="3" applyNumberFormat="0" applyAlignment="0" applyProtection="0"/>
    <xf numFmtId="0" fontId="29" fillId="22" borderId="2" applyNumberFormat="0" applyAlignment="0" applyProtection="0"/>
    <xf numFmtId="0" fontId="29" fillId="22" borderId="2" applyNumberFormat="0" applyAlignment="0" applyProtection="0"/>
    <xf numFmtId="0" fontId="30" fillId="22" borderId="2" applyNumberFormat="0" applyAlignment="0" applyProtection="0"/>
    <xf numFmtId="0" fontId="30" fillId="22" borderId="2" applyNumberFormat="0" applyAlignment="0" applyProtection="0"/>
    <xf numFmtId="0" fontId="30" fillId="22" borderId="2" applyNumberFormat="0" applyAlignment="0" applyProtection="0"/>
    <xf numFmtId="0" fontId="30" fillId="22" borderId="2" applyNumberFormat="0" applyAlignment="0" applyProtection="0"/>
    <xf numFmtId="0" fontId="30" fillId="22" borderId="2" applyNumberFormat="0" applyAlignment="0" applyProtection="0"/>
    <xf numFmtId="0" fontId="29" fillId="22" borderId="2" applyNumberFormat="0" applyAlignment="0" applyProtection="0"/>
    <xf numFmtId="0" fontId="29" fillId="22" borderId="2" applyNumberFormat="0" applyAlignment="0" applyProtection="0"/>
    <xf numFmtId="0" fontId="30" fillId="22" borderId="2" applyNumberFormat="0" applyAlignment="0" applyProtection="0"/>
    <xf numFmtId="0" fontId="30" fillId="22" borderId="2" applyNumberFormat="0" applyAlignment="0" applyProtection="0"/>
    <xf numFmtId="0" fontId="30" fillId="22" borderId="2" applyNumberFormat="0" applyAlignment="0" applyProtection="0"/>
    <xf numFmtId="0" fontId="29" fillId="22" borderId="2" applyNumberFormat="0" applyAlignment="0" applyProtection="0"/>
    <xf numFmtId="0" fontId="30" fillId="22" borderId="2" applyNumberFormat="0" applyAlignment="0" applyProtection="0"/>
    <xf numFmtId="0" fontId="30" fillId="22" borderId="2" applyNumberFormat="0" applyAlignment="0" applyProtection="0"/>
    <xf numFmtId="0" fontId="29" fillId="22" borderId="2" applyNumberFormat="0" applyAlignment="0" applyProtection="0"/>
    <xf numFmtId="0" fontId="30" fillId="22" borderId="2" applyNumberFormat="0" applyAlignment="0" applyProtection="0"/>
    <xf numFmtId="0" fontId="29" fillId="22" borderId="2" applyNumberFormat="0" applyAlignment="0" applyProtection="0"/>
    <xf numFmtId="0" fontId="29" fillId="22" borderId="2" applyNumberFormat="0" applyAlignment="0" applyProtection="0"/>
    <xf numFmtId="0" fontId="29" fillId="22" borderId="2" applyNumberFormat="0" applyAlignment="0" applyProtection="0"/>
    <xf numFmtId="0" fontId="30" fillId="22" borderId="2" applyNumberFormat="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0" fontId="33"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1" fillId="23" borderId="8" applyNumberFormat="0" applyAlignment="0" applyProtection="0"/>
    <xf numFmtId="0" fontId="41" fillId="23" borderId="8" applyNumberFormat="0" applyAlignment="0" applyProtection="0"/>
    <xf numFmtId="0" fontId="42" fillId="23" borderId="8" applyNumberFormat="0" applyAlignment="0" applyProtection="0"/>
    <xf numFmtId="0" fontId="42" fillId="23" borderId="8" applyNumberFormat="0" applyAlignment="0" applyProtection="0"/>
    <xf numFmtId="0" fontId="42" fillId="23" borderId="8" applyNumberFormat="0" applyAlignment="0" applyProtection="0"/>
    <xf numFmtId="0" fontId="42" fillId="23" borderId="8" applyNumberFormat="0" applyAlignment="0" applyProtection="0"/>
    <xf numFmtId="0" fontId="42" fillId="23" borderId="8" applyNumberFormat="0" applyAlignment="0" applyProtection="0"/>
    <xf numFmtId="0" fontId="41" fillId="23" borderId="8" applyNumberFormat="0" applyAlignment="0" applyProtection="0"/>
    <xf numFmtId="0" fontId="41" fillId="23" borderId="8" applyNumberFormat="0" applyAlignment="0" applyProtection="0"/>
    <xf numFmtId="0" fontId="42" fillId="23" borderId="8" applyNumberFormat="0" applyAlignment="0" applyProtection="0"/>
    <xf numFmtId="0" fontId="42" fillId="23" borderId="8" applyNumberFormat="0" applyAlignment="0" applyProtection="0"/>
    <xf numFmtId="0" fontId="42" fillId="23" borderId="8" applyNumberFormat="0" applyAlignment="0" applyProtection="0"/>
    <xf numFmtId="0" fontId="41" fillId="23" borderId="8" applyNumberFormat="0" applyAlignment="0" applyProtection="0"/>
    <xf numFmtId="0" fontId="42" fillId="23" borderId="8" applyNumberFormat="0" applyAlignment="0" applyProtection="0"/>
    <xf numFmtId="0" fontId="42" fillId="23" borderId="8" applyNumberFormat="0" applyAlignment="0" applyProtection="0"/>
    <xf numFmtId="0" fontId="41" fillId="23" borderId="8" applyNumberFormat="0" applyAlignment="0" applyProtection="0"/>
    <xf numFmtId="0" fontId="42" fillId="23" borderId="8" applyNumberFormat="0" applyAlignment="0" applyProtection="0"/>
    <xf numFmtId="0" fontId="41" fillId="23" borderId="8" applyNumberFormat="0" applyAlignment="0" applyProtection="0"/>
    <xf numFmtId="0" fontId="41" fillId="23" borderId="8" applyNumberFormat="0" applyAlignment="0" applyProtection="0"/>
    <xf numFmtId="0" fontId="41" fillId="23" borderId="8" applyNumberFormat="0" applyAlignment="0" applyProtection="0"/>
    <xf numFmtId="0" fontId="42" fillId="23" borderId="8"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5" fillId="24" borderId="0" applyNumberFormat="0" applyBorder="0" applyAlignment="0" applyProtection="0"/>
    <xf numFmtId="0" fontId="46"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6" fillId="24" borderId="0" applyNumberFormat="0" applyBorder="0" applyAlignment="0" applyProtection="0"/>
    <xf numFmtId="0" fontId="14" fillId="0" borderId="0" applyAlignment="0"/>
    <xf numFmtId="0" fontId="14" fillId="0" borderId="0" applyAlignment="0"/>
    <xf numFmtId="0" fontId="17" fillId="0" borderId="0"/>
    <xf numFmtId="0" fontId="17" fillId="0" borderId="0"/>
    <xf numFmtId="0" fontId="17" fillId="0" borderId="0"/>
    <xf numFmtId="0" fontId="17" fillId="0" borderId="0"/>
    <xf numFmtId="0" fontId="17" fillId="0" borderId="0"/>
    <xf numFmtId="0" fontId="47" fillId="0" borderId="0"/>
    <xf numFmtId="0" fontId="17" fillId="0" borderId="0"/>
    <xf numFmtId="0" fontId="48" fillId="0" borderId="0"/>
    <xf numFmtId="0" fontId="17" fillId="0" borderId="0"/>
    <xf numFmtId="0" fontId="17" fillId="0" borderId="0"/>
    <xf numFmtId="0" fontId="17" fillId="0" borderId="0"/>
    <xf numFmtId="0" fontId="17" fillId="0" borderId="0"/>
    <xf numFmtId="0" fontId="17" fillId="0" borderId="0">
      <protection locked="0"/>
    </xf>
    <xf numFmtId="0" fontId="17" fillId="0" borderId="0">
      <protection locked="0"/>
    </xf>
    <xf numFmtId="0" fontId="47" fillId="0" borderId="0">
      <protection locked="0"/>
    </xf>
    <xf numFmtId="0" fontId="17" fillId="0" borderId="0">
      <protection locked="0"/>
    </xf>
    <xf numFmtId="0" fontId="17" fillId="0" borderId="0">
      <protection locked="0"/>
    </xf>
    <xf numFmtId="0" fontId="49" fillId="0" borderId="0"/>
    <xf numFmtId="0" fontId="50" fillId="0" borderId="0"/>
    <xf numFmtId="0" fontId="17" fillId="0" borderId="0">
      <protection locked="0"/>
    </xf>
    <xf numFmtId="0" fontId="17" fillId="0" borderId="0">
      <protection locked="0"/>
    </xf>
    <xf numFmtId="0" fontId="12" fillId="0" borderId="0"/>
    <xf numFmtId="0" fontId="13" fillId="0" borderId="0"/>
    <xf numFmtId="0" fontId="50" fillId="0" borderId="0"/>
    <xf numFmtId="0" fontId="49"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3" fillId="0" borderId="0"/>
    <xf numFmtId="0" fontId="49" fillId="0" borderId="0"/>
    <xf numFmtId="0" fontId="49" fillId="0" borderId="0"/>
    <xf numFmtId="0" fontId="22" fillId="0" borderId="0"/>
    <xf numFmtId="0" fontId="51" fillId="0" borderId="0"/>
    <xf numFmtId="0" fontId="52" fillId="0" borderId="0"/>
    <xf numFmtId="0" fontId="52" fillId="0" borderId="0"/>
    <xf numFmtId="0" fontId="17" fillId="0" borderId="0">
      <protection locked="0"/>
    </xf>
    <xf numFmtId="0" fontId="17" fillId="0" borderId="0">
      <protection locked="0"/>
    </xf>
    <xf numFmtId="0" fontId="47" fillId="0" borderId="0">
      <protection locked="0"/>
    </xf>
    <xf numFmtId="0" fontId="17" fillId="0" borderId="0">
      <protection locked="0"/>
    </xf>
    <xf numFmtId="0" fontId="17" fillId="0" borderId="0">
      <protection locked="0"/>
    </xf>
    <xf numFmtId="0" fontId="17" fillId="0" borderId="0">
      <protection locked="0"/>
    </xf>
    <xf numFmtId="0" fontId="47" fillId="0" borderId="0">
      <protection locked="0"/>
    </xf>
    <xf numFmtId="0" fontId="17" fillId="0" borderId="0">
      <protection locked="0"/>
    </xf>
    <xf numFmtId="0" fontId="14" fillId="0" borderId="0"/>
    <xf numFmtId="0" fontId="53" fillId="0" borderId="0"/>
    <xf numFmtId="0" fontId="53" fillId="0" borderId="0"/>
    <xf numFmtId="0" fontId="54" fillId="0" borderId="0"/>
    <xf numFmtId="0" fontId="55" fillId="0" borderId="0"/>
    <xf numFmtId="0" fontId="13" fillId="0" borderId="0"/>
    <xf numFmtId="0" fontId="56" fillId="0" borderId="0"/>
    <xf numFmtId="0" fontId="57" fillId="0" borderId="0"/>
    <xf numFmtId="0" fontId="13" fillId="0" borderId="0"/>
    <xf numFmtId="0" fontId="57" fillId="0" borderId="0"/>
    <xf numFmtId="0" fontId="13" fillId="0" borderId="0"/>
    <xf numFmtId="0" fontId="12" fillId="0" borderId="0"/>
    <xf numFmtId="0" fontId="12" fillId="0" borderId="0"/>
    <xf numFmtId="0" fontId="13" fillId="0" borderId="0"/>
    <xf numFmtId="0" fontId="12" fillId="0" borderId="0"/>
    <xf numFmtId="0" fontId="22" fillId="0" borderId="0"/>
    <xf numFmtId="0" fontId="13" fillId="0" borderId="0"/>
    <xf numFmtId="0" fontId="12" fillId="0" borderId="0"/>
    <xf numFmtId="0" fontId="22" fillId="0" borderId="0"/>
    <xf numFmtId="0" fontId="13" fillId="0" borderId="0"/>
    <xf numFmtId="0" fontId="21" fillId="0" borderId="0"/>
    <xf numFmtId="0" fontId="22" fillId="0" borderId="0"/>
    <xf numFmtId="0" fontId="58" fillId="0" borderId="0"/>
    <xf numFmtId="0" fontId="58" fillId="0" borderId="0"/>
    <xf numFmtId="0" fontId="17" fillId="0" borderId="0">
      <protection locked="0"/>
    </xf>
    <xf numFmtId="0" fontId="47" fillId="0" borderId="0">
      <protection locked="0"/>
    </xf>
    <xf numFmtId="0" fontId="17" fillId="0" borderId="0">
      <protection locked="0"/>
    </xf>
    <xf numFmtId="0" fontId="14" fillId="0" borderId="0"/>
    <xf numFmtId="0" fontId="17" fillId="0" borderId="0"/>
    <xf numFmtId="0" fontId="14" fillId="0" borderId="0"/>
    <xf numFmtId="0" fontId="17" fillId="0" borderId="0">
      <protection locked="0"/>
    </xf>
    <xf numFmtId="0" fontId="17" fillId="0" borderId="0">
      <protection locked="0"/>
    </xf>
    <xf numFmtId="0" fontId="4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47" fillId="0" borderId="0">
      <protection locked="0"/>
    </xf>
    <xf numFmtId="0" fontId="17" fillId="0" borderId="0">
      <protection locked="0"/>
    </xf>
    <xf numFmtId="0" fontId="59" fillId="0" borderId="0"/>
    <xf numFmtId="0" fontId="60" fillId="0" borderId="0"/>
    <xf numFmtId="0" fontId="59" fillId="0" borderId="0"/>
    <xf numFmtId="0" fontId="58" fillId="0" borderId="0"/>
    <xf numFmtId="0" fontId="56"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22" fillId="0" borderId="0"/>
    <xf numFmtId="0" fontId="14" fillId="0" borderId="0"/>
    <xf numFmtId="0" fontId="52" fillId="0" borderId="0"/>
    <xf numFmtId="0" fontId="14" fillId="0" borderId="0"/>
    <xf numFmtId="0" fontId="61" fillId="0" borderId="0"/>
    <xf numFmtId="0" fontId="12" fillId="0" borderId="0"/>
    <xf numFmtId="0" fontId="14" fillId="0" borderId="0"/>
    <xf numFmtId="0" fontId="12" fillId="0" borderId="0"/>
    <xf numFmtId="0" fontId="14" fillId="0" borderId="0"/>
    <xf numFmtId="0" fontId="61"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58" fillId="0" borderId="0"/>
    <xf numFmtId="0" fontId="62" fillId="0" borderId="0"/>
    <xf numFmtId="0" fontId="58" fillId="0" borderId="0"/>
    <xf numFmtId="0" fontId="58" fillId="0" borderId="0"/>
    <xf numFmtId="0" fontId="17" fillId="0" borderId="0"/>
    <xf numFmtId="0" fontId="52" fillId="0" borderId="0"/>
    <xf numFmtId="0" fontId="14" fillId="0" borderId="0"/>
    <xf numFmtId="0" fontId="6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pplyAlignment="0"/>
    <xf numFmtId="0" fontId="51" fillId="0" borderId="0"/>
    <xf numFmtId="0" fontId="52" fillId="0" borderId="0"/>
    <xf numFmtId="0" fontId="52" fillId="0" borderId="0"/>
    <xf numFmtId="0" fontId="14" fillId="0" borderId="0" applyAlignment="0"/>
    <xf numFmtId="0" fontId="51" fillId="0" borderId="0"/>
    <xf numFmtId="0" fontId="52" fillId="0" borderId="0"/>
    <xf numFmtId="0" fontId="51" fillId="0" borderId="0"/>
    <xf numFmtId="0" fontId="52" fillId="0" borderId="0"/>
    <xf numFmtId="0" fontId="52" fillId="0" borderId="0"/>
    <xf numFmtId="0" fontId="14" fillId="0" borderId="0" applyAlignment="0"/>
    <xf numFmtId="0" fontId="52" fillId="0" borderId="0"/>
    <xf numFmtId="0" fontId="14" fillId="0" borderId="0" applyAlignment="0"/>
    <xf numFmtId="0" fontId="14" fillId="0" borderId="0" applyAlignment="0"/>
    <xf numFmtId="0" fontId="14" fillId="0" borderId="0" applyAlignment="0"/>
    <xf numFmtId="0" fontId="64" fillId="5"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68" fillId="0" borderId="10" applyNumberFormat="0" applyFill="0" applyAlignment="0" applyProtection="0"/>
    <xf numFmtId="0" fontId="68"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8"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8" fillId="0" borderId="10" applyNumberFormat="0" applyFill="0" applyAlignment="0" applyProtection="0"/>
    <xf numFmtId="0" fontId="69"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69" fillId="0" borderId="10"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66" fontId="14"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9" fontId="61" fillId="0" borderId="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21" fillId="0" borderId="0" applyFont="0" applyFill="0" applyBorder="0" applyAlignment="0" applyProtection="0"/>
    <xf numFmtId="166" fontId="12" fillId="0" borderId="0" applyFont="0" applyFill="0" applyBorder="0" applyAlignment="0" applyProtection="0"/>
    <xf numFmtId="166" fontId="22" fillId="0" borderId="0" applyFont="0" applyFill="0" applyBorder="0" applyAlignment="0" applyProtection="0"/>
    <xf numFmtId="164" fontId="14" fillId="0" borderId="0" applyFont="0" applyFill="0" applyBorder="0" applyAlignment="0" applyProtection="0"/>
    <xf numFmtId="166" fontId="52" fillId="0" borderId="0" applyFont="0" applyFill="0" applyBorder="0" applyAlignment="0" applyProtection="0"/>
    <xf numFmtId="170" fontId="61" fillId="0" borderId="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0" fontId="72"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3"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3" fillId="6" borderId="0" applyNumberFormat="0" applyBorder="0" applyAlignment="0" applyProtection="0"/>
    <xf numFmtId="0" fontId="72" fillId="6" borderId="0" applyNumberFormat="0" applyBorder="0" applyAlignment="0" applyProtection="0"/>
    <xf numFmtId="0" fontId="74" fillId="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1" fillId="0" borderId="0"/>
    <xf numFmtId="0" fontId="10"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48" fillId="0" borderId="0"/>
    <xf numFmtId="0" fontId="6" fillId="0" borderId="0"/>
    <xf numFmtId="0" fontId="6" fillId="0" borderId="0"/>
    <xf numFmtId="165" fontId="22" fillId="0" borderId="0" applyFont="0" applyFill="0" applyBorder="0" applyAlignment="0" applyProtection="0"/>
    <xf numFmtId="165" fontId="22" fillId="0" borderId="0" applyFont="0" applyFill="0" applyBorder="0" applyAlignment="0" applyProtection="0"/>
    <xf numFmtId="0" fontId="13"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49"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21" fillId="0" borderId="0" applyFont="0" applyFill="0" applyBorder="0" applyAlignment="0" applyProtection="0"/>
    <xf numFmtId="0" fontId="112"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59">
    <xf numFmtId="0" fontId="0" fillId="0" borderId="0" xfId="0"/>
    <xf numFmtId="0" fontId="16" fillId="0" borderId="0" xfId="1" applyFont="1" applyAlignment="1">
      <alignment horizontal="center" vertical="center"/>
    </xf>
    <xf numFmtId="0" fontId="18" fillId="0" borderId="0" xfId="1" applyFont="1"/>
    <xf numFmtId="2" fontId="16" fillId="0" borderId="1" xfId="1" applyNumberFormat="1" applyFont="1" applyFill="1" applyBorder="1" applyAlignment="1">
      <alignment horizontal="center" vertical="center" wrapText="1"/>
    </xf>
    <xf numFmtId="49" fontId="16" fillId="0" borderId="1" xfId="1" applyNumberFormat="1" applyFont="1" applyBorder="1" applyAlignment="1">
      <alignment horizontal="center" vertical="center" wrapText="1"/>
    </xf>
    <xf numFmtId="1" fontId="16" fillId="0" borderId="1" xfId="1" applyNumberFormat="1" applyFont="1" applyBorder="1" applyAlignment="1">
      <alignment horizontal="center" vertical="center" wrapText="1"/>
    </xf>
    <xf numFmtId="0" fontId="19" fillId="0" borderId="0" xfId="1" applyFont="1" applyAlignment="1">
      <alignment horizontal="center" vertical="center"/>
    </xf>
    <xf numFmtId="0" fontId="20" fillId="0" borderId="0" xfId="1" applyFont="1"/>
    <xf numFmtId="49" fontId="15" fillId="0" borderId="0" xfId="962" applyNumberFormat="1" applyFont="1" applyAlignment="1">
      <alignment horizontal="center" vertical="center" wrapText="1"/>
    </xf>
    <xf numFmtId="0" fontId="16" fillId="0" borderId="0" xfId="962" applyFont="1" applyAlignment="1">
      <alignment vertical="center" wrapText="1"/>
    </xf>
    <xf numFmtId="0" fontId="16" fillId="0" borderId="0" xfId="962" applyFont="1" applyAlignment="1">
      <alignment horizontal="center" vertical="center" wrapText="1"/>
    </xf>
    <xf numFmtId="49" fontId="16" fillId="0" borderId="1" xfId="902" applyNumberFormat="1" applyFont="1" applyBorder="1" applyAlignment="1">
      <alignment horizontal="center" vertical="center" wrapText="1"/>
    </xf>
    <xf numFmtId="0" fontId="16" fillId="0" borderId="1" xfId="902" applyFont="1" applyBorder="1" applyAlignment="1">
      <alignment horizontal="center" vertical="center" wrapText="1"/>
    </xf>
    <xf numFmtId="3" fontId="16" fillId="0" borderId="1" xfId="902" applyNumberFormat="1" applyFont="1" applyBorder="1" applyAlignment="1">
      <alignment horizontal="center" vertical="center" wrapText="1"/>
    </xf>
    <xf numFmtId="0" fontId="19" fillId="0" borderId="0" xfId="962" applyFont="1"/>
    <xf numFmtId="168" fontId="15" fillId="0" borderId="1" xfId="962" applyNumberFormat="1" applyFont="1" applyBorder="1" applyAlignment="1">
      <alignment horizontal="center" vertical="center"/>
    </xf>
    <xf numFmtId="0" fontId="16" fillId="0" borderId="1" xfId="962" applyFont="1" applyBorder="1" applyAlignment="1">
      <alignment horizontal="justify" vertical="top" wrapText="1"/>
    </xf>
    <xf numFmtId="0" fontId="76" fillId="0" borderId="0" xfId="962" applyFont="1" applyAlignment="1">
      <alignment vertical="center" wrapText="1"/>
    </xf>
    <xf numFmtId="4" fontId="77" fillId="3" borderId="1" xfId="902" applyNumberFormat="1" applyFont="1" applyFill="1" applyBorder="1" applyAlignment="1" applyProtection="1">
      <alignment horizontal="center" vertical="center" wrapText="1"/>
      <protection locked="0"/>
    </xf>
    <xf numFmtId="168" fontId="15" fillId="0" borderId="1" xfId="962" applyNumberFormat="1" applyFont="1" applyBorder="1" applyAlignment="1">
      <alignment horizontal="center" vertical="center" wrapText="1"/>
    </xf>
    <xf numFmtId="0" fontId="16" fillId="0" borderId="1" xfId="962" applyFont="1" applyBorder="1" applyAlignment="1">
      <alignment horizontal="center" vertical="center" wrapText="1"/>
    </xf>
    <xf numFmtId="168" fontId="15" fillId="0" borderId="1" xfId="962" applyNumberFormat="1" applyFont="1" applyFill="1" applyBorder="1" applyAlignment="1">
      <alignment horizontal="center" vertical="center" wrapText="1"/>
    </xf>
    <xf numFmtId="0" fontId="15" fillId="0" borderId="0" xfId="962" applyFont="1" applyAlignment="1">
      <alignment vertical="center" wrapText="1"/>
    </xf>
    <xf numFmtId="168" fontId="16" fillId="0" borderId="1" xfId="962" applyNumberFormat="1" applyFont="1" applyBorder="1" applyAlignment="1">
      <alignment horizontal="center" vertical="center" wrapText="1"/>
    </xf>
    <xf numFmtId="49" fontId="15" fillId="0" borderId="0" xfId="2" applyNumberFormat="1" applyFont="1" applyAlignment="1">
      <alignment horizontal="center" vertical="center" wrapText="1"/>
    </xf>
    <xf numFmtId="168" fontId="16" fillId="0" borderId="0" xfId="2" applyNumberFormat="1" applyFont="1" applyAlignment="1">
      <alignment horizontal="center" vertical="center" wrapText="1"/>
    </xf>
    <xf numFmtId="0" fontId="15" fillId="0" borderId="0" xfId="840" applyFont="1" applyAlignment="1">
      <alignment vertical="center" wrapText="1"/>
    </xf>
    <xf numFmtId="0" fontId="77" fillId="0" borderId="0" xfId="840" applyFont="1" applyAlignment="1">
      <alignment vertical="center" wrapText="1"/>
    </xf>
    <xf numFmtId="0" fontId="15" fillId="0" borderId="0" xfId="1" applyFont="1" applyAlignment="1">
      <alignment vertical="center" wrapText="1"/>
    </xf>
    <xf numFmtId="168" fontId="75" fillId="0" borderId="1" xfId="840" applyNumberFormat="1" applyFont="1" applyBorder="1" applyAlignment="1">
      <alignment horizontal="center" vertical="center" wrapText="1"/>
    </xf>
    <xf numFmtId="168" fontId="77" fillId="0" borderId="1" xfId="840" applyNumberFormat="1" applyFont="1" applyBorder="1" applyAlignment="1">
      <alignment horizontal="center" vertical="center" wrapText="1"/>
    </xf>
    <xf numFmtId="0" fontId="79" fillId="0" borderId="0" xfId="840" applyFont="1" applyAlignment="1">
      <alignment vertical="center" wrapText="1"/>
    </xf>
    <xf numFmtId="0" fontId="77" fillId="0" borderId="1" xfId="840" applyFont="1" applyBorder="1" applyAlignment="1">
      <alignment horizontal="left" vertical="top" wrapText="1"/>
    </xf>
    <xf numFmtId="168" fontId="77" fillId="0" borderId="1" xfId="840" applyNumberFormat="1" applyFont="1" applyBorder="1" applyAlignment="1">
      <alignment horizontal="justify" vertical="top" wrapText="1"/>
    </xf>
    <xf numFmtId="49" fontId="16" fillId="0" borderId="1" xfId="1" applyNumberFormat="1" applyFont="1" applyBorder="1" applyAlignment="1">
      <alignment horizontal="left" vertical="top" wrapText="1"/>
    </xf>
    <xf numFmtId="49" fontId="16" fillId="0" borderId="1" xfId="1" applyNumberFormat="1" applyFont="1" applyBorder="1" applyAlignment="1">
      <alignment horizontal="center" vertical="top" wrapText="1"/>
    </xf>
    <xf numFmtId="0" fontId="75" fillId="0" borderId="1" xfId="840" applyFont="1" applyBorder="1" applyAlignment="1">
      <alignment horizontal="left" vertical="top" wrapText="1"/>
    </xf>
    <xf numFmtId="0" fontId="77" fillId="0" borderId="0" xfId="840" applyFont="1" applyAlignment="1">
      <alignment wrapText="1"/>
    </xf>
    <xf numFmtId="0" fontId="16" fillId="0" borderId="1" xfId="1" applyFont="1" applyBorder="1" applyAlignment="1">
      <alignment vertical="top" wrapText="1"/>
    </xf>
    <xf numFmtId="0" fontId="77" fillId="0" borderId="1" xfId="1" applyFont="1" applyBorder="1" applyAlignment="1">
      <alignment horizontal="justify" vertical="top" wrapText="1"/>
    </xf>
    <xf numFmtId="0" fontId="77" fillId="0" borderId="1" xfId="1" applyFont="1" applyBorder="1" applyAlignment="1">
      <alignment vertical="top" wrapText="1"/>
    </xf>
    <xf numFmtId="168" fontId="75" fillId="0" borderId="1" xfId="1" applyNumberFormat="1" applyFont="1" applyBorder="1" applyAlignment="1">
      <alignment horizontal="center" vertical="center" wrapText="1"/>
    </xf>
    <xf numFmtId="168" fontId="15" fillId="3" borderId="1" xfId="1" applyNumberFormat="1" applyFont="1" applyFill="1" applyBorder="1" applyAlignment="1">
      <alignment horizontal="center" vertical="center" wrapText="1"/>
    </xf>
    <xf numFmtId="0" fontId="83" fillId="0" borderId="0" xfId="840" applyFont="1" applyAlignment="1">
      <alignment vertical="center"/>
    </xf>
    <xf numFmtId="0" fontId="15" fillId="0" borderId="0" xfId="1" applyFont="1" applyAlignment="1">
      <alignment vertical="center"/>
    </xf>
    <xf numFmtId="0" fontId="15" fillId="0" borderId="0" xfId="840" applyFont="1" applyAlignment="1">
      <alignment vertical="center"/>
    </xf>
    <xf numFmtId="0" fontId="84" fillId="0" borderId="0" xfId="840" applyFont="1" applyAlignment="1">
      <alignment vertical="center"/>
    </xf>
    <xf numFmtId="0" fontId="85" fillId="0" borderId="0" xfId="840" applyFont="1" applyFill="1" applyAlignment="1">
      <alignment vertical="center"/>
    </xf>
    <xf numFmtId="0" fontId="83" fillId="0" borderId="0" xfId="840" applyFont="1" applyFill="1" applyAlignment="1">
      <alignment vertical="center"/>
    </xf>
    <xf numFmtId="168" fontId="15" fillId="0" borderId="1" xfId="1" applyNumberFormat="1" applyFont="1" applyFill="1" applyBorder="1" applyAlignment="1">
      <alignment horizontal="center" vertical="center"/>
    </xf>
    <xf numFmtId="0" fontId="15" fillId="3" borderId="1" xfId="1" applyFont="1" applyFill="1" applyBorder="1" applyAlignment="1">
      <alignment horizontal="left" vertical="top" wrapText="1"/>
    </xf>
    <xf numFmtId="168" fontId="15" fillId="3" borderId="1" xfId="1" applyNumberFormat="1" applyFont="1" applyFill="1" applyBorder="1" applyAlignment="1">
      <alignment horizontal="center" vertical="center"/>
    </xf>
    <xf numFmtId="0" fontId="15" fillId="3" borderId="1" xfId="903" applyFont="1" applyFill="1" applyBorder="1" applyAlignment="1">
      <alignment horizontal="left" vertical="top" wrapText="1"/>
    </xf>
    <xf numFmtId="168" fontId="15" fillId="0" borderId="1" xfId="1" applyNumberFormat="1" applyFont="1" applyBorder="1" applyAlignment="1">
      <alignment horizontal="center" vertical="center"/>
    </xf>
    <xf numFmtId="0" fontId="16" fillId="0" borderId="1" xfId="840" applyFont="1" applyBorder="1" applyAlignment="1">
      <alignment vertical="top" wrapText="1"/>
    </xf>
    <xf numFmtId="168" fontId="15" fillId="0" borderId="1" xfId="840" applyNumberFormat="1" applyFont="1" applyBorder="1" applyAlignment="1">
      <alignment horizontal="center" vertical="center"/>
    </xf>
    <xf numFmtId="0" fontId="77" fillId="0" borderId="1" xfId="1" applyFont="1" applyBorder="1" applyAlignment="1" applyProtection="1">
      <alignment vertical="top" wrapText="1"/>
      <protection locked="0"/>
    </xf>
    <xf numFmtId="0" fontId="15" fillId="0" borderId="0" xfId="1" applyFont="1" applyAlignment="1">
      <alignment vertical="top"/>
    </xf>
    <xf numFmtId="0" fontId="15" fillId="0" borderId="1" xfId="1" applyFont="1" applyBorder="1" applyAlignment="1">
      <alignment vertical="top" wrapText="1"/>
    </xf>
    <xf numFmtId="2" fontId="16" fillId="0" borderId="1" xfId="1" applyNumberFormat="1" applyFont="1" applyBorder="1" applyAlignment="1">
      <alignment horizontal="center" vertical="center"/>
    </xf>
    <xf numFmtId="168" fontId="77" fillId="3" borderId="1" xfId="902" applyNumberFormat="1" applyFont="1" applyFill="1" applyBorder="1" applyAlignment="1" applyProtection="1">
      <alignment horizontal="justify" vertical="top" wrapText="1"/>
      <protection locked="0"/>
    </xf>
    <xf numFmtId="0" fontId="77" fillId="0" borderId="1" xfId="1" applyFont="1" applyFill="1" applyBorder="1" applyAlignment="1">
      <alignment horizontal="justify" vertical="top" wrapText="1"/>
    </xf>
    <xf numFmtId="168" fontId="77" fillId="0" borderId="1" xfId="840" applyNumberFormat="1" applyFont="1" applyFill="1" applyBorder="1" applyAlignment="1">
      <alignment horizontal="center" vertical="center" wrapText="1"/>
    </xf>
    <xf numFmtId="0" fontId="16" fillId="3" borderId="1" xfId="962" applyFont="1" applyFill="1" applyBorder="1" applyAlignment="1">
      <alignment vertical="top" wrapText="1"/>
    </xf>
    <xf numFmtId="2" fontId="16" fillId="0" borderId="1" xfId="1" applyNumberFormat="1" applyFont="1" applyBorder="1" applyAlignment="1">
      <alignment horizontal="center" vertical="center" wrapText="1"/>
    </xf>
    <xf numFmtId="0" fontId="78" fillId="0" borderId="1" xfId="1" applyFont="1" applyBorder="1" applyAlignment="1">
      <alignment horizontal="center" vertical="center" wrapText="1"/>
    </xf>
    <xf numFmtId="0" fontId="78" fillId="0" borderId="0" xfId="1" applyFont="1" applyAlignment="1">
      <alignment horizontal="center"/>
    </xf>
    <xf numFmtId="0" fontId="15" fillId="0" borderId="0" xfId="1" applyFont="1"/>
    <xf numFmtId="167" fontId="87" fillId="26" borderId="1" xfId="1" applyNumberFormat="1" applyFont="1" applyFill="1" applyBorder="1" applyAlignment="1">
      <alignment horizontal="center" vertical="center" wrapText="1"/>
    </xf>
    <xf numFmtId="0" fontId="75" fillId="0" borderId="1" xfId="1" applyFont="1" applyBorder="1" applyAlignment="1">
      <alignment vertical="top" wrapText="1"/>
    </xf>
    <xf numFmtId="0" fontId="75" fillId="0" borderId="1" xfId="1" applyFont="1" applyBorder="1" applyAlignment="1">
      <alignment horizontal="left" vertical="top" wrapText="1"/>
    </xf>
    <xf numFmtId="171" fontId="75" fillId="0" borderId="1" xfId="1" applyNumberFormat="1" applyFont="1" applyBorder="1" applyAlignment="1">
      <alignment horizontal="center" vertical="center" wrapText="1"/>
    </xf>
    <xf numFmtId="171" fontId="15" fillId="0" borderId="1" xfId="1" applyNumberFormat="1" applyFont="1" applyBorder="1" applyAlignment="1">
      <alignment horizontal="center" vertical="center"/>
    </xf>
    <xf numFmtId="0" fontId="78" fillId="0" borderId="1" xfId="1" applyFont="1" applyBorder="1" applyAlignment="1">
      <alignment horizontal="justify" vertical="center" wrapText="1"/>
    </xf>
    <xf numFmtId="0" fontId="77" fillId="0" borderId="1" xfId="1" applyFont="1" applyBorder="1" applyAlignment="1">
      <alignment vertical="center" wrapText="1"/>
    </xf>
    <xf numFmtId="0" fontId="77" fillId="0" borderId="1" xfId="1" applyFont="1" applyBorder="1" applyAlignment="1">
      <alignment horizontal="left" vertical="top" wrapText="1"/>
    </xf>
    <xf numFmtId="172" fontId="77" fillId="0" borderId="1" xfId="1" applyNumberFormat="1" applyFont="1" applyBorder="1" applyAlignment="1">
      <alignment horizontal="center" vertical="center" wrapText="1"/>
    </xf>
    <xf numFmtId="4" fontId="77" fillId="0" borderId="1" xfId="1" applyNumberFormat="1" applyFont="1" applyBorder="1" applyAlignment="1">
      <alignment horizontal="justify" vertical="center" wrapText="1"/>
    </xf>
    <xf numFmtId="2" fontId="77" fillId="0" borderId="1" xfId="1" applyNumberFormat="1" applyFont="1" applyBorder="1" applyAlignment="1">
      <alignment horizontal="center" vertical="center" wrapText="1"/>
    </xf>
    <xf numFmtId="0" fontId="78" fillId="0" borderId="1" xfId="1" applyFont="1" applyBorder="1" applyAlignment="1">
      <alignment horizontal="justify"/>
    </xf>
    <xf numFmtId="167" fontId="78" fillId="0" borderId="1" xfId="1" applyNumberFormat="1" applyFont="1" applyBorder="1" applyAlignment="1">
      <alignment horizontal="center" vertical="center" wrapText="1"/>
    </xf>
    <xf numFmtId="167" fontId="78" fillId="0" borderId="1" xfId="1" applyNumberFormat="1" applyFont="1" applyBorder="1" applyAlignment="1">
      <alignment horizontal="justify" vertical="center" wrapText="1"/>
    </xf>
    <xf numFmtId="167" fontId="78" fillId="0" borderId="1" xfId="1" applyNumberFormat="1" applyFont="1" applyBorder="1" applyAlignment="1">
      <alignment horizontal="justify" vertical="center"/>
    </xf>
    <xf numFmtId="0" fontId="87" fillId="26" borderId="1" xfId="1" applyFont="1" applyFill="1" applyBorder="1" applyAlignment="1">
      <alignment horizontal="left" vertical="top" wrapText="1"/>
    </xf>
    <xf numFmtId="167" fontId="87" fillId="0" borderId="1" xfId="1" applyNumberFormat="1" applyFont="1" applyBorder="1" applyAlignment="1">
      <alignment horizontal="center" vertical="center" wrapText="1"/>
    </xf>
    <xf numFmtId="167" fontId="87" fillId="0" borderId="1" xfId="1" applyNumberFormat="1" applyFont="1" applyBorder="1" applyAlignment="1">
      <alignment horizontal="justify" vertical="center" wrapText="1"/>
    </xf>
    <xf numFmtId="167" fontId="87" fillId="0" borderId="1" xfId="1" applyNumberFormat="1" applyFont="1" applyBorder="1" applyAlignment="1">
      <alignment horizontal="justify" vertical="center"/>
    </xf>
    <xf numFmtId="171" fontId="77" fillId="0" borderId="1" xfId="1" applyNumberFormat="1" applyFont="1" applyBorder="1" applyAlignment="1">
      <alignment horizontal="center" vertical="center" wrapText="1"/>
    </xf>
    <xf numFmtId="171" fontId="16" fillId="0" borderId="1" xfId="1" applyNumberFormat="1" applyFont="1" applyBorder="1" applyAlignment="1">
      <alignment horizontal="center" vertical="center"/>
    </xf>
    <xf numFmtId="4" fontId="77" fillId="0" borderId="1" xfId="1" applyNumberFormat="1" applyFont="1" applyBorder="1" applyAlignment="1">
      <alignment horizontal="justify" vertical="top" wrapText="1"/>
    </xf>
    <xf numFmtId="0" fontId="15" fillId="26" borderId="1" xfId="1" applyFont="1" applyFill="1" applyBorder="1" applyAlignment="1">
      <alignment horizontal="left" vertical="top" wrapText="1"/>
    </xf>
    <xf numFmtId="4" fontId="75" fillId="0" borderId="1" xfId="1" applyNumberFormat="1" applyFont="1" applyBorder="1" applyAlignment="1">
      <alignment horizontal="justify" vertical="center" wrapText="1"/>
    </xf>
    <xf numFmtId="0" fontId="87" fillId="0" borderId="0" xfId="1" applyFont="1"/>
    <xf numFmtId="0" fontId="78" fillId="0" borderId="0" xfId="1" applyFont="1" applyAlignment="1">
      <alignment horizontal="center" vertical="center"/>
    </xf>
    <xf numFmtId="0" fontId="78" fillId="0" borderId="0" xfId="1" applyFont="1" applyAlignment="1">
      <alignment horizontal="justify"/>
    </xf>
    <xf numFmtId="0" fontId="78" fillId="0" borderId="0" xfId="1" applyFont="1" applyFill="1" applyAlignment="1">
      <alignment horizontal="center" vertical="center"/>
    </xf>
    <xf numFmtId="0" fontId="78" fillId="0" borderId="0" xfId="1" applyFont="1" applyFill="1" applyAlignment="1">
      <alignment vertical="center" wrapText="1"/>
    </xf>
    <xf numFmtId="168" fontId="87" fillId="0" borderId="0" xfId="1" applyNumberFormat="1" applyFont="1" applyFill="1" applyAlignment="1">
      <alignment vertical="center"/>
    </xf>
    <xf numFmtId="0" fontId="78" fillId="0" borderId="0" xfId="878" applyFont="1" applyFill="1" applyAlignment="1">
      <alignment vertical="center"/>
    </xf>
    <xf numFmtId="0" fontId="78" fillId="0" borderId="0" xfId="1" applyFont="1" applyFill="1" applyAlignment="1">
      <alignment vertical="center"/>
    </xf>
    <xf numFmtId="0" fontId="20" fillId="0" borderId="0" xfId="1" applyFont="1" applyFill="1"/>
    <xf numFmtId="0" fontId="87" fillId="0" borderId="0" xfId="1" applyFont="1" applyFill="1" applyAlignment="1">
      <alignment vertical="center"/>
    </xf>
    <xf numFmtId="0" fontId="20" fillId="0" borderId="0" xfId="1" applyFont="1" applyFill="1" applyAlignment="1">
      <alignment horizontal="center"/>
    </xf>
    <xf numFmtId="49" fontId="76" fillId="0" borderId="1" xfId="1" applyNumberFormat="1" applyFont="1" applyFill="1" applyBorder="1" applyAlignment="1">
      <alignment horizontal="center" vertical="center" wrapText="1"/>
    </xf>
    <xf numFmtId="4" fontId="87" fillId="0" borderId="1" xfId="1" applyNumberFormat="1" applyFont="1" applyFill="1" applyBorder="1" applyAlignment="1">
      <alignment vertical="center"/>
    </xf>
    <xf numFmtId="4" fontId="87" fillId="0" borderId="1" xfId="1" applyNumberFormat="1" applyFont="1" applyFill="1" applyBorder="1" applyAlignment="1">
      <alignment vertical="center" wrapText="1"/>
    </xf>
    <xf numFmtId="4" fontId="87" fillId="0" borderId="0" xfId="1" applyNumberFormat="1" applyFont="1" applyFill="1" applyAlignment="1">
      <alignment vertical="center"/>
    </xf>
    <xf numFmtId="4" fontId="76" fillId="0" borderId="1" xfId="1" applyNumberFormat="1" applyFont="1" applyFill="1" applyBorder="1" applyAlignment="1">
      <alignment vertical="center"/>
    </xf>
    <xf numFmtId="4" fontId="15" fillId="0" borderId="1" xfId="1" applyNumberFormat="1" applyFont="1" applyFill="1" applyBorder="1" applyAlignment="1">
      <alignment vertical="center"/>
    </xf>
    <xf numFmtId="4" fontId="20" fillId="0" borderId="0" xfId="1" applyNumberFormat="1" applyFont="1" applyFill="1"/>
    <xf numFmtId="4" fontId="16" fillId="0" borderId="1" xfId="1" applyNumberFormat="1" applyFont="1" applyFill="1" applyBorder="1" applyAlignment="1">
      <alignment vertical="center"/>
    </xf>
    <xf numFmtId="167" fontId="78" fillId="0" borderId="1" xfId="1" applyNumberFormat="1" applyFont="1" applyFill="1" applyBorder="1" applyAlignment="1">
      <alignment vertical="center"/>
    </xf>
    <xf numFmtId="0" fontId="91" fillId="0" borderId="0" xfId="1" applyFont="1" applyFill="1"/>
    <xf numFmtId="167" fontId="19" fillId="0" borderId="1" xfId="1" applyNumberFormat="1" applyFont="1" applyFill="1" applyBorder="1" applyAlignment="1">
      <alignment vertical="center"/>
    </xf>
    <xf numFmtId="4" fontId="19" fillId="0" borderId="1" xfId="1" applyNumberFormat="1" applyFont="1" applyFill="1" applyBorder="1" applyAlignment="1">
      <alignment vertical="center"/>
    </xf>
    <xf numFmtId="2" fontId="15" fillId="0" borderId="1" xfId="1" applyNumberFormat="1" applyFont="1" applyFill="1" applyBorder="1" applyAlignment="1">
      <alignment vertical="center"/>
    </xf>
    <xf numFmtId="168" fontId="19" fillId="28" borderId="1" xfId="1" applyNumberFormat="1" applyFont="1" applyFill="1" applyBorder="1" applyAlignment="1">
      <alignment horizontal="center" vertical="center"/>
    </xf>
    <xf numFmtId="0" fontId="15" fillId="0" borderId="1" xfId="1" applyFont="1" applyFill="1" applyBorder="1" applyAlignment="1">
      <alignment vertical="center"/>
    </xf>
    <xf numFmtId="2" fontId="19" fillId="0" borderId="1" xfId="1" applyNumberFormat="1" applyFont="1" applyFill="1" applyBorder="1" applyAlignment="1">
      <alignment vertical="center"/>
    </xf>
    <xf numFmtId="2" fontId="76" fillId="0" borderId="1" xfId="1" applyNumberFormat="1" applyFont="1" applyFill="1" applyBorder="1" applyAlignment="1">
      <alignment vertical="center"/>
    </xf>
    <xf numFmtId="167" fontId="15" fillId="0" borderId="1" xfId="1" applyNumberFormat="1" applyFont="1" applyFill="1" applyBorder="1" applyAlignment="1">
      <alignment vertical="center"/>
    </xf>
    <xf numFmtId="168" fontId="87" fillId="29" borderId="1" xfId="1" applyNumberFormat="1" applyFont="1" applyFill="1" applyBorder="1" applyAlignment="1">
      <alignment horizontal="center" vertical="center" wrapText="1"/>
    </xf>
    <xf numFmtId="4" fontId="78" fillId="0" borderId="0" xfId="1" applyNumberFormat="1" applyFont="1" applyFill="1" applyAlignment="1">
      <alignment vertical="center"/>
    </xf>
    <xf numFmtId="168" fontId="78" fillId="0" borderId="0" xfId="1" applyNumberFormat="1" applyFont="1" applyFill="1" applyAlignment="1">
      <alignment vertical="center"/>
    </xf>
    <xf numFmtId="0" fontId="16" fillId="0" borderId="0" xfId="1" applyFont="1" applyAlignment="1">
      <alignment horizontal="center"/>
    </xf>
    <xf numFmtId="49" fontId="93" fillId="0" borderId="1" xfId="1" applyNumberFormat="1" applyFont="1" applyBorder="1" applyAlignment="1">
      <alignment horizontal="center" vertical="center" wrapText="1"/>
    </xf>
    <xf numFmtId="0" fontId="93" fillId="0" borderId="1" xfId="1" applyFont="1" applyBorder="1" applyAlignment="1">
      <alignment vertical="top" wrapText="1"/>
    </xf>
    <xf numFmtId="0" fontId="94" fillId="0" borderId="1" xfId="1" applyFont="1" applyBorder="1" applyAlignment="1">
      <alignment vertical="top" wrapText="1"/>
    </xf>
    <xf numFmtId="168" fontId="94" fillId="0" borderId="1" xfId="1" applyNumberFormat="1" applyFont="1" applyBorder="1" applyAlignment="1">
      <alignment horizontal="center" vertical="center" wrapText="1"/>
    </xf>
    <xf numFmtId="167" fontId="18" fillId="0" borderId="1" xfId="1" applyNumberFormat="1" applyFont="1" applyBorder="1" applyAlignment="1">
      <alignment horizontal="center" vertical="center"/>
    </xf>
    <xf numFmtId="4" fontId="95" fillId="0" borderId="1" xfId="1" applyNumberFormat="1" applyFont="1" applyBorder="1" applyAlignment="1">
      <alignment horizontal="justify" vertical="center" wrapText="1"/>
    </xf>
    <xf numFmtId="0" fontId="88" fillId="0" borderId="1" xfId="1" applyFont="1" applyBorder="1" applyAlignment="1">
      <alignment horizontal="justify" vertical="center"/>
    </xf>
    <xf numFmtId="0" fontId="88" fillId="0" borderId="0" xfId="1" applyFont="1"/>
    <xf numFmtId="49" fontId="91" fillId="0" borderId="1" xfId="1" applyNumberFormat="1" applyFont="1" applyBorder="1" applyAlignment="1">
      <alignment horizontal="center" vertical="center" wrapText="1"/>
    </xf>
    <xf numFmtId="168" fontId="91" fillId="0" borderId="1" xfId="1" applyNumberFormat="1" applyFont="1" applyBorder="1" applyAlignment="1">
      <alignment horizontal="center" vertical="center" wrapText="1"/>
    </xf>
    <xf numFmtId="167" fontId="20" fillId="0" borderId="1" xfId="1" applyNumberFormat="1" applyFont="1" applyBorder="1" applyAlignment="1">
      <alignment horizontal="center" vertical="center"/>
    </xf>
    <xf numFmtId="168" fontId="96" fillId="0" borderId="1" xfId="1" applyNumberFormat="1" applyFont="1" applyBorder="1" applyAlignment="1">
      <alignment horizontal="center" vertical="center" wrapText="1"/>
    </xf>
    <xf numFmtId="0" fontId="16" fillId="0" borderId="0" xfId="1" applyFont="1" applyAlignment="1">
      <alignment horizontal="justify" vertical="center"/>
    </xf>
    <xf numFmtId="0" fontId="80" fillId="3" borderId="1" xfId="1" applyFont="1" applyFill="1" applyBorder="1" applyAlignment="1">
      <alignment horizontal="justify" vertical="top" wrapText="1"/>
    </xf>
    <xf numFmtId="168" fontId="20" fillId="0" borderId="1" xfId="1" applyNumberFormat="1" applyFont="1" applyBorder="1" applyAlignment="1">
      <alignment horizontal="center" vertical="center"/>
    </xf>
    <xf numFmtId="0" fontId="20" fillId="0" borderId="1" xfId="1" applyFont="1" applyBorder="1" applyAlignment="1">
      <alignment horizontal="justify" vertical="center" wrapText="1"/>
    </xf>
    <xf numFmtId="168" fontId="93" fillId="0" borderId="1" xfId="1" applyNumberFormat="1" applyFont="1" applyBorder="1" applyAlignment="1">
      <alignment horizontal="center" vertical="center" wrapText="1"/>
    </xf>
    <xf numFmtId="168" fontId="93" fillId="0" borderId="1" xfId="1" applyNumberFormat="1" applyFont="1" applyBorder="1" applyAlignment="1">
      <alignment horizontal="justify" vertical="center" wrapText="1"/>
    </xf>
    <xf numFmtId="0" fontId="88" fillId="0" borderId="1" xfId="1" applyFont="1" applyBorder="1" applyAlignment="1">
      <alignment horizontal="justify" vertical="center" wrapText="1"/>
    </xf>
    <xf numFmtId="0" fontId="80" fillId="3" borderId="1" xfId="1" applyFont="1" applyFill="1" applyBorder="1" applyAlignment="1">
      <alignment horizontal="justify" vertical="center" wrapText="1"/>
    </xf>
    <xf numFmtId="0" fontId="97" fillId="0" borderId="1" xfId="1" applyFont="1" applyBorder="1" applyAlignment="1" applyProtection="1">
      <alignment vertical="top" wrapText="1"/>
      <protection locked="0"/>
    </xf>
    <xf numFmtId="0" fontId="97" fillId="0" borderId="1" xfId="1" applyFont="1" applyBorder="1" applyAlignment="1" applyProtection="1">
      <alignment vertical="center" wrapText="1"/>
      <protection locked="0"/>
    </xf>
    <xf numFmtId="0" fontId="91" fillId="0" borderId="1" xfId="1" applyFont="1" applyBorder="1" applyAlignment="1">
      <alignment horizontal="left" vertical="center" wrapText="1"/>
    </xf>
    <xf numFmtId="0" fontId="93" fillId="0" borderId="1" xfId="1" applyFont="1" applyBorder="1" applyAlignment="1">
      <alignment horizontal="left" vertical="center" wrapText="1"/>
    </xf>
    <xf numFmtId="168" fontId="87" fillId="0" borderId="1" xfId="1" applyNumberFormat="1" applyFont="1" applyBorder="1" applyAlignment="1">
      <alignment horizontal="center" vertical="center" wrapText="1"/>
    </xf>
    <xf numFmtId="0" fontId="87" fillId="0" borderId="1" xfId="1" applyFont="1" applyBorder="1" applyAlignment="1">
      <alignment horizontal="justify" vertical="center"/>
    </xf>
    <xf numFmtId="0" fontId="76" fillId="0" borderId="0" xfId="1" applyFont="1"/>
    <xf numFmtId="168" fontId="18" fillId="0" borderId="1" xfId="1" applyNumberFormat="1" applyFont="1" applyBorder="1" applyAlignment="1">
      <alignment horizontal="center" vertical="center"/>
    </xf>
    <xf numFmtId="0" fontId="78" fillId="0" borderId="1" xfId="1" applyFont="1" applyBorder="1" applyAlignment="1">
      <alignment vertical="top"/>
    </xf>
    <xf numFmtId="168" fontId="20" fillId="0" borderId="1" xfId="1" applyNumberFormat="1" applyFont="1" applyBorder="1" applyAlignment="1">
      <alignment horizontal="center" vertical="center" wrapText="1"/>
    </xf>
    <xf numFmtId="167" fontId="91" fillId="0" borderId="1" xfId="1" applyNumberFormat="1" applyFont="1" applyBorder="1" applyAlignment="1">
      <alignment horizontal="center" vertical="center" wrapText="1"/>
    </xf>
    <xf numFmtId="168" fontId="78" fillId="0" borderId="0" xfId="1" applyNumberFormat="1" applyFont="1"/>
    <xf numFmtId="0" fontId="16" fillId="3" borderId="1" xfId="1" applyFont="1" applyFill="1" applyBorder="1" applyAlignment="1">
      <alignment horizontal="justify" vertical="top" wrapText="1"/>
    </xf>
    <xf numFmtId="0" fontId="98" fillId="0" borderId="1" xfId="1" applyFont="1" applyBorder="1" applyAlignment="1" applyProtection="1">
      <alignment horizontal="left" vertical="top" wrapText="1"/>
      <protection locked="0"/>
    </xf>
    <xf numFmtId="167" fontId="93" fillId="0" borderId="1" xfId="1" applyNumberFormat="1" applyFont="1" applyBorder="1" applyAlignment="1">
      <alignment horizontal="center" vertical="center" wrapText="1"/>
    </xf>
    <xf numFmtId="0" fontId="78" fillId="3" borderId="1" xfId="1" applyFont="1" applyFill="1" applyBorder="1" applyAlignment="1">
      <alignment horizontal="justify" vertical="center" wrapText="1"/>
    </xf>
    <xf numFmtId="0" fontId="98" fillId="0" borderId="1" xfId="1" applyFont="1" applyBorder="1" applyAlignment="1" applyProtection="1">
      <alignment horizontal="left" vertical="center" wrapText="1"/>
      <protection locked="0"/>
    </xf>
    <xf numFmtId="0" fontId="78" fillId="0" borderId="1" xfId="1" applyFont="1" applyFill="1" applyBorder="1" applyAlignment="1">
      <alignment horizontal="justify" vertical="top" wrapText="1"/>
    </xf>
    <xf numFmtId="168" fontId="15" fillId="0" borderId="1" xfId="1" applyNumberFormat="1" applyFont="1" applyBorder="1" applyAlignment="1">
      <alignment horizontal="justify" vertical="center" wrapText="1"/>
    </xf>
    <xf numFmtId="167" fontId="15" fillId="0" borderId="1" xfId="1" applyNumberFormat="1" applyFont="1" applyBorder="1" applyAlignment="1">
      <alignment horizontal="justify" vertical="center" wrapText="1"/>
    </xf>
    <xf numFmtId="168" fontId="78" fillId="0" borderId="1" xfId="1" applyNumberFormat="1" applyFont="1" applyBorder="1" applyAlignment="1">
      <alignment horizontal="center" vertical="center"/>
    </xf>
    <xf numFmtId="168" fontId="87" fillId="0" borderId="1" xfId="1" applyNumberFormat="1" applyFont="1" applyBorder="1" applyAlignment="1">
      <alignment horizontal="center" vertical="center"/>
    </xf>
    <xf numFmtId="168" fontId="87" fillId="0" borderId="1" xfId="1" applyNumberFormat="1" applyFont="1" applyBorder="1" applyAlignment="1">
      <alignment horizontal="justify" vertical="center" wrapText="1"/>
    </xf>
    <xf numFmtId="0" fontId="75" fillId="0" borderId="1" xfId="1" applyFont="1" applyBorder="1" applyAlignment="1" applyProtection="1">
      <alignment horizontal="left" vertical="top" wrapText="1"/>
      <protection locked="0"/>
    </xf>
    <xf numFmtId="168" fontId="75" fillId="0" borderId="1" xfId="1" applyNumberFormat="1" applyFont="1" applyBorder="1" applyAlignment="1" applyProtection="1">
      <alignment horizontal="center" vertical="center" wrapText="1"/>
      <protection locked="0"/>
    </xf>
    <xf numFmtId="0" fontId="75" fillId="0" borderId="1" xfId="1" applyFont="1" applyBorder="1" applyAlignment="1" applyProtection="1">
      <alignment horizontal="justify" vertical="center" wrapText="1"/>
      <protection locked="0"/>
    </xf>
    <xf numFmtId="168" fontId="77" fillId="0" borderId="1" xfId="1" applyNumberFormat="1" applyFont="1" applyBorder="1" applyAlignment="1" applyProtection="1">
      <alignment horizontal="center" vertical="center" wrapText="1"/>
      <protection locked="0"/>
    </xf>
    <xf numFmtId="0" fontId="94" fillId="0" borderId="1" xfId="1" applyFont="1" applyBorder="1" applyAlignment="1">
      <alignment vertical="center" wrapText="1"/>
    </xf>
    <xf numFmtId="49" fontId="78" fillId="0" borderId="0" xfId="1" applyNumberFormat="1" applyFont="1" applyAlignment="1">
      <alignment horizontal="center" vertical="top" wrapText="1"/>
    </xf>
    <xf numFmtId="0" fontId="87" fillId="0" borderId="0" xfId="1" applyFont="1" applyAlignment="1">
      <alignment horizontal="left" vertical="center" wrapText="1"/>
    </xf>
    <xf numFmtId="168" fontId="87" fillId="0" borderId="0" xfId="1" applyNumberFormat="1" applyFont="1" applyAlignment="1">
      <alignment horizontal="center" vertical="center"/>
    </xf>
    <xf numFmtId="168" fontId="87" fillId="0" borderId="0" xfId="1" applyNumberFormat="1" applyFont="1" applyAlignment="1">
      <alignment horizontal="center" vertical="center" wrapText="1"/>
    </xf>
    <xf numFmtId="168" fontId="87" fillId="0" borderId="0" xfId="1" applyNumberFormat="1" applyFont="1" applyAlignment="1">
      <alignment horizontal="justify"/>
    </xf>
    <xf numFmtId="167" fontId="87" fillId="0" borderId="0" xfId="1" applyNumberFormat="1" applyFont="1" applyAlignment="1">
      <alignment horizontal="justify"/>
    </xf>
    <xf numFmtId="0" fontId="99" fillId="0" borderId="0" xfId="881" applyFont="1"/>
    <xf numFmtId="0" fontId="99" fillId="0" borderId="0" xfId="881" applyFont="1" applyAlignment="1">
      <alignment horizontal="justify"/>
    </xf>
    <xf numFmtId="0" fontId="100" fillId="0" borderId="0" xfId="881" applyFont="1"/>
    <xf numFmtId="0" fontId="101" fillId="0" borderId="0" xfId="882" applyFont="1"/>
    <xf numFmtId="0" fontId="99" fillId="0" borderId="0" xfId="881" applyFont="1" applyAlignment="1">
      <alignment horizontal="center" vertical="center"/>
    </xf>
    <xf numFmtId="0" fontId="16" fillId="0" borderId="1" xfId="881" applyFont="1" applyBorder="1" applyAlignment="1">
      <alignment horizontal="center" vertical="top" wrapText="1"/>
    </xf>
    <xf numFmtId="0" fontId="16" fillId="0" borderId="1" xfId="881" applyFont="1" applyBorder="1" applyAlignment="1">
      <alignment horizontal="center" vertical="center" wrapText="1"/>
    </xf>
    <xf numFmtId="0" fontId="99" fillId="0" borderId="0" xfId="881" applyFont="1" applyAlignment="1">
      <alignment horizontal="center"/>
    </xf>
    <xf numFmtId="0" fontId="15" fillId="0" borderId="1" xfId="881" applyFont="1" applyBorder="1" applyAlignment="1">
      <alignment vertical="top" wrapText="1"/>
    </xf>
    <xf numFmtId="0" fontId="15" fillId="0" borderId="1" xfId="881" applyFont="1" applyBorder="1" applyAlignment="1">
      <alignment horizontal="left" vertical="center" wrapText="1"/>
    </xf>
    <xf numFmtId="4" fontId="15" fillId="0" borderId="1" xfId="882" applyNumberFormat="1" applyFont="1" applyBorder="1" applyAlignment="1">
      <alignment horizontal="center" vertical="center" wrapText="1"/>
    </xf>
    <xf numFmtId="0" fontId="16" fillId="0" borderId="1" xfId="881" applyFont="1" applyBorder="1" applyAlignment="1">
      <alignment vertical="center" wrapText="1"/>
    </xf>
    <xf numFmtId="0" fontId="16" fillId="0" borderId="1" xfId="881" applyFont="1" applyBorder="1" applyAlignment="1">
      <alignment horizontal="left" vertical="center" wrapText="1"/>
    </xf>
    <xf numFmtId="4" fontId="16" fillId="0" borderId="1" xfId="881" applyNumberFormat="1" applyFont="1" applyBorder="1" applyAlignment="1">
      <alignment horizontal="justify" vertical="center" wrapText="1"/>
    </xf>
    <xf numFmtId="0" fontId="102" fillId="0" borderId="0" xfId="881" applyFont="1"/>
    <xf numFmtId="0" fontId="103" fillId="0" borderId="0" xfId="881" applyFont="1"/>
    <xf numFmtId="0" fontId="16" fillId="0" borderId="1" xfId="881" applyFont="1" applyBorder="1" applyAlignment="1">
      <alignment vertical="top" wrapText="1"/>
    </xf>
    <xf numFmtId="0" fontId="87" fillId="0" borderId="1" xfId="881" applyFont="1" applyBorder="1" applyAlignment="1">
      <alignment horizontal="left" vertical="center" wrapText="1"/>
    </xf>
    <xf numFmtId="4" fontId="87" fillId="0" borderId="1" xfId="881" applyNumberFormat="1" applyFont="1" applyBorder="1" applyAlignment="1">
      <alignment horizontal="center" vertical="center" wrapText="1"/>
    </xf>
    <xf numFmtId="4" fontId="78" fillId="0" borderId="1" xfId="881" applyNumberFormat="1" applyFont="1" applyBorder="1" applyAlignment="1">
      <alignment horizontal="center" vertical="center" wrapText="1"/>
    </xf>
    <xf numFmtId="0" fontId="78" fillId="0" borderId="1" xfId="881" applyFont="1" applyBorder="1" applyAlignment="1">
      <alignment horizontal="left" vertical="top" wrapText="1"/>
    </xf>
    <xf numFmtId="0" fontId="78" fillId="0" borderId="1" xfId="881" applyFont="1" applyBorder="1" applyAlignment="1">
      <alignment vertical="top" wrapText="1"/>
    </xf>
    <xf numFmtId="4" fontId="16" fillId="0" borderId="1" xfId="881" applyNumberFormat="1" applyFont="1" applyFill="1" applyBorder="1" applyAlignment="1">
      <alignment horizontal="center" vertical="center" wrapText="1"/>
    </xf>
    <xf numFmtId="4" fontId="16" fillId="0" borderId="1" xfId="881" applyNumberFormat="1" applyFont="1" applyFill="1" applyBorder="1" applyAlignment="1">
      <alignment horizontal="justify" vertical="top" wrapText="1"/>
    </xf>
    <xf numFmtId="173" fontId="16" fillId="0" borderId="1" xfId="881" applyNumberFormat="1" applyFont="1" applyBorder="1" applyAlignment="1">
      <alignment horizontal="justify" vertical="top" wrapText="1"/>
    </xf>
    <xf numFmtId="173" fontId="78" fillId="0" borderId="1" xfId="881" applyNumberFormat="1" applyFont="1" applyBorder="1" applyAlignment="1">
      <alignment horizontal="justify" vertical="top" wrapText="1"/>
    </xf>
    <xf numFmtId="4" fontId="78" fillId="0" borderId="1" xfId="881" applyNumberFormat="1" applyFont="1" applyBorder="1" applyAlignment="1">
      <alignment horizontal="justify" vertical="top" wrapText="1"/>
    </xf>
    <xf numFmtId="0" fontId="15" fillId="0" borderId="1" xfId="881" applyFont="1" applyBorder="1" applyAlignment="1">
      <alignment vertical="center" wrapText="1"/>
    </xf>
    <xf numFmtId="16" fontId="16" fillId="0" borderId="1" xfId="881" applyNumberFormat="1" applyFont="1" applyBorder="1" applyAlignment="1">
      <alignment vertical="top" wrapText="1"/>
    </xf>
    <xf numFmtId="0" fontId="15" fillId="0" borderId="0" xfId="881" applyFont="1"/>
    <xf numFmtId="4" fontId="15" fillId="0" borderId="20" xfId="881" applyNumberFormat="1" applyFont="1" applyBorder="1" applyAlignment="1">
      <alignment horizontal="center" vertical="center" wrapText="1"/>
    </xf>
    <xf numFmtId="4" fontId="15" fillId="0" borderId="20" xfId="882" applyNumberFormat="1" applyFont="1" applyBorder="1" applyAlignment="1">
      <alignment horizontal="center" vertical="center" wrapText="1"/>
    </xf>
    <xf numFmtId="4" fontId="15" fillId="0" borderId="22" xfId="881" applyNumberFormat="1" applyFont="1" applyBorder="1" applyAlignment="1">
      <alignment horizontal="center" vertical="center" wrapText="1"/>
    </xf>
    <xf numFmtId="4" fontId="15" fillId="0" borderId="23" xfId="882" applyNumberFormat="1" applyFont="1" applyBorder="1" applyAlignment="1">
      <alignment horizontal="center" vertical="center" wrapText="1"/>
    </xf>
    <xf numFmtId="0" fontId="15" fillId="0" borderId="22" xfId="881" applyFont="1" applyBorder="1" applyAlignment="1">
      <alignment vertical="center" wrapText="1"/>
    </xf>
    <xf numFmtId="0" fontId="78" fillId="0" borderId="0" xfId="1" applyFont="1" applyAlignment="1">
      <alignment vertical="center" wrapText="1"/>
    </xf>
    <xf numFmtId="49" fontId="78" fillId="0" borderId="1" xfId="1" applyNumberFormat="1" applyFont="1" applyBorder="1" applyAlignment="1">
      <alignment horizontal="center" vertical="center" wrapText="1"/>
    </xf>
    <xf numFmtId="1" fontId="78" fillId="0" borderId="1" xfId="1" applyNumberFormat="1" applyFont="1" applyBorder="1" applyAlignment="1">
      <alignment horizontal="center" vertical="center" wrapText="1"/>
    </xf>
    <xf numFmtId="0" fontId="78" fillId="0" borderId="0" xfId="1" applyFont="1" applyAlignment="1">
      <alignment horizontal="center" vertical="center" wrapText="1"/>
    </xf>
    <xf numFmtId="2" fontId="15" fillId="0" borderId="1" xfId="1" applyNumberFormat="1" applyFont="1" applyBorder="1" applyAlignment="1">
      <alignment horizontal="center" vertical="center" wrapText="1"/>
    </xf>
    <xf numFmtId="167" fontId="15" fillId="0" borderId="1" xfId="1" applyNumberFormat="1" applyFont="1" applyBorder="1" applyAlignment="1">
      <alignment horizontal="center" vertical="center" wrapText="1"/>
    </xf>
    <xf numFmtId="2" fontId="15" fillId="0" borderId="1" xfId="1" applyNumberFormat="1" applyFont="1" applyBorder="1" applyAlignment="1">
      <alignment horizontal="left" vertical="top" wrapText="1"/>
    </xf>
    <xf numFmtId="2" fontId="78" fillId="0" borderId="1" xfId="1" applyNumberFormat="1" applyFont="1" applyBorder="1" applyAlignment="1">
      <alignment horizontal="left" vertical="center" wrapText="1"/>
    </xf>
    <xf numFmtId="4" fontId="16" fillId="0" borderId="1" xfId="1" applyNumberFormat="1" applyFont="1" applyBorder="1" applyAlignment="1" applyProtection="1">
      <alignment vertical="top" wrapText="1"/>
      <protection locked="0"/>
    </xf>
    <xf numFmtId="168" fontId="78" fillId="0" borderId="1" xfId="1" applyNumberFormat="1" applyFont="1" applyBorder="1" applyAlignment="1">
      <alignment horizontal="justify" vertical="top" wrapText="1"/>
    </xf>
    <xf numFmtId="168" fontId="78" fillId="0" borderId="1" xfId="1" applyNumberFormat="1" applyFont="1" applyBorder="1" applyAlignment="1">
      <alignment horizontal="justify" vertical="center" wrapText="1"/>
    </xf>
    <xf numFmtId="4" fontId="78" fillId="0" borderId="1" xfId="1" applyNumberFormat="1" applyFont="1" applyBorder="1" applyAlignment="1">
      <alignment horizontal="center" vertical="center" wrapText="1"/>
    </xf>
    <xf numFmtId="4" fontId="16" fillId="0" borderId="1" xfId="1" applyNumberFormat="1" applyFont="1" applyBorder="1" applyAlignment="1" applyProtection="1">
      <alignment horizontal="left" vertical="center" wrapText="1"/>
      <protection locked="0"/>
    </xf>
    <xf numFmtId="0" fontId="15" fillId="0" borderId="1" xfId="1" applyFont="1" applyBorder="1" applyAlignment="1">
      <alignment vertical="center" wrapText="1"/>
    </xf>
    <xf numFmtId="168" fontId="105" fillId="0" borderId="1" xfId="1" applyNumberFormat="1" applyFont="1" applyBorder="1" applyAlignment="1">
      <alignment horizontal="justify" vertical="top" wrapText="1"/>
    </xf>
    <xf numFmtId="0" fontId="15" fillId="0" borderId="1" xfId="1" applyFont="1" applyBorder="1" applyAlignment="1">
      <alignment horizontal="justify" vertical="center" wrapText="1"/>
    </xf>
    <xf numFmtId="168" fontId="106" fillId="0" borderId="1" xfId="1" applyNumberFormat="1" applyFont="1" applyBorder="1" applyAlignment="1">
      <alignment horizontal="justify" vertical="center" wrapText="1"/>
    </xf>
    <xf numFmtId="49" fontId="87" fillId="0" borderId="0" xfId="1" applyNumberFormat="1" applyFont="1" applyAlignment="1">
      <alignment vertical="center" wrapText="1"/>
    </xf>
    <xf numFmtId="0" fontId="78" fillId="0" borderId="0" xfId="1" applyFont="1" applyAlignment="1">
      <alignment horizontal="justify" vertical="center" wrapText="1"/>
    </xf>
    <xf numFmtId="0" fontId="78" fillId="0" borderId="0" xfId="1" applyFont="1" applyAlignment="1">
      <alignment horizontal="left" vertical="center" wrapText="1"/>
    </xf>
    <xf numFmtId="167" fontId="78" fillId="0" borderId="0" xfId="1" applyNumberFormat="1" applyFont="1" applyAlignment="1">
      <alignment horizontal="center" vertical="center" wrapText="1"/>
    </xf>
    <xf numFmtId="167" fontId="78" fillId="0" borderId="0" xfId="1" applyNumberFormat="1" applyFont="1" applyAlignment="1">
      <alignment vertical="center" wrapText="1"/>
    </xf>
    <xf numFmtId="0" fontId="16" fillId="0" borderId="0" xfId="1" applyFont="1" applyAlignment="1">
      <alignment horizontal="justify"/>
    </xf>
    <xf numFmtId="167" fontId="15" fillId="0" borderId="1" xfId="1" applyNumberFormat="1" applyFont="1" applyBorder="1" applyAlignment="1">
      <alignment horizontal="left" vertical="top"/>
    </xf>
    <xf numFmtId="0" fontId="15" fillId="0" borderId="1" xfId="1" applyFont="1" applyBorder="1" applyAlignment="1">
      <alignment horizontal="justify" vertical="top"/>
    </xf>
    <xf numFmtId="49" fontId="16" fillId="0" borderId="1" xfId="1" applyNumberFormat="1" applyFont="1" applyBorder="1" applyAlignment="1">
      <alignment horizontal="center" vertical="top"/>
    </xf>
    <xf numFmtId="167" fontId="15" fillId="0" borderId="1" xfId="1" applyNumberFormat="1" applyFont="1" applyBorder="1" applyAlignment="1">
      <alignment horizontal="center" vertical="center"/>
    </xf>
    <xf numFmtId="167" fontId="16" fillId="0" borderId="1" xfId="1" applyNumberFormat="1" applyFont="1" applyBorder="1" applyAlignment="1">
      <alignment horizontal="center" vertical="center"/>
    </xf>
    <xf numFmtId="168" fontId="77" fillId="3" borderId="1" xfId="1" applyNumberFormat="1" applyFont="1" applyFill="1" applyBorder="1" applyAlignment="1" applyProtection="1">
      <alignment horizontal="center" vertical="center" wrapText="1"/>
      <protection locked="0"/>
    </xf>
    <xf numFmtId="0" fontId="16" fillId="0" borderId="1" xfId="1" applyFont="1" applyBorder="1" applyAlignment="1">
      <alignment horizontal="justify" vertical="top"/>
    </xf>
    <xf numFmtId="0" fontId="75" fillId="3" borderId="1" xfId="1" applyFont="1" applyFill="1" applyBorder="1" applyAlignment="1" applyProtection="1">
      <alignment horizontal="left" vertical="top" wrapText="1"/>
      <protection locked="0"/>
    </xf>
    <xf numFmtId="168" fontId="16" fillId="3" borderId="1" xfId="1" applyNumberFormat="1" applyFont="1" applyFill="1" applyBorder="1" applyAlignment="1">
      <alignment horizontal="center" vertical="center" wrapText="1"/>
    </xf>
    <xf numFmtId="0" fontId="16" fillId="3" borderId="1" xfId="1" applyFont="1" applyFill="1" applyBorder="1" applyAlignment="1">
      <alignment horizontal="justify" vertical="top"/>
    </xf>
    <xf numFmtId="168" fontId="77" fillId="0" borderId="1" xfId="1" applyNumberFormat="1" applyFont="1" applyBorder="1" applyAlignment="1" applyProtection="1">
      <alignment horizontal="left" vertical="top" wrapText="1"/>
      <protection locked="0"/>
    </xf>
    <xf numFmtId="168" fontId="77" fillId="0" borderId="1" xfId="1" applyNumberFormat="1" applyFont="1" applyBorder="1" applyAlignment="1" applyProtection="1">
      <alignment horizontal="justify" vertical="top" wrapText="1"/>
      <protection locked="0"/>
    </xf>
    <xf numFmtId="168" fontId="75" fillId="3" borderId="1" xfId="1" applyNumberFormat="1" applyFont="1" applyFill="1" applyBorder="1" applyAlignment="1" applyProtection="1">
      <alignment horizontal="center" vertical="center" wrapText="1"/>
      <protection locked="0"/>
    </xf>
    <xf numFmtId="168" fontId="75" fillId="0" borderId="1" xfId="1" applyNumberFormat="1" applyFont="1" applyBorder="1" applyAlignment="1" applyProtection="1">
      <alignment horizontal="justify" vertical="top" wrapText="1"/>
      <protection locked="0"/>
    </xf>
    <xf numFmtId="168" fontId="75" fillId="0" borderId="1" xfId="1" applyNumberFormat="1" applyFont="1" applyBorder="1" applyAlignment="1" applyProtection="1">
      <alignment horizontal="left" vertical="top" wrapText="1"/>
      <protection locked="0"/>
    </xf>
    <xf numFmtId="0" fontId="77" fillId="3" borderId="1" xfId="1" applyFont="1" applyFill="1" applyBorder="1" applyAlignment="1" applyProtection="1">
      <alignment horizontal="left" vertical="top" wrapText="1"/>
      <protection locked="0"/>
    </xf>
    <xf numFmtId="0" fontId="16" fillId="3" borderId="1" xfId="1" applyFont="1" applyFill="1" applyBorder="1" applyAlignment="1">
      <alignment horizontal="left" vertical="top" wrapText="1"/>
    </xf>
    <xf numFmtId="168" fontId="16" fillId="3" borderId="1" xfId="1" applyNumberFormat="1" applyFont="1" applyFill="1" applyBorder="1" applyAlignment="1">
      <alignment horizontal="justify" vertical="top" wrapText="1"/>
    </xf>
    <xf numFmtId="168" fontId="15" fillId="3" borderId="1" xfId="1" applyNumberFormat="1" applyFont="1" applyFill="1" applyBorder="1" applyAlignment="1">
      <alignment horizontal="justify" vertical="top" wrapText="1"/>
    </xf>
    <xf numFmtId="0" fontId="15" fillId="3" borderId="1" xfId="1" applyFont="1" applyFill="1" applyBorder="1" applyAlignment="1">
      <alignment horizontal="justify" vertical="top" wrapText="1"/>
    </xf>
    <xf numFmtId="168" fontId="75" fillId="3" borderId="1" xfId="1" applyNumberFormat="1" applyFont="1" applyFill="1" applyBorder="1" applyAlignment="1" applyProtection="1">
      <alignment horizontal="left" vertical="top" wrapText="1"/>
      <protection locked="0"/>
    </xf>
    <xf numFmtId="0" fontId="16" fillId="0" borderId="0" xfId="895" applyFont="1" applyAlignment="1">
      <alignment horizontal="center" vertical="center" wrapText="1"/>
    </xf>
    <xf numFmtId="0" fontId="16" fillId="0" borderId="0" xfId="895" applyFont="1" applyAlignment="1">
      <alignment horizontal="justify" vertical="center" wrapText="1"/>
    </xf>
    <xf numFmtId="0" fontId="16" fillId="0" borderId="0" xfId="895" applyFont="1" applyAlignment="1">
      <alignment horizontal="left" vertical="center" wrapText="1"/>
    </xf>
    <xf numFmtId="167" fontId="16" fillId="0" borderId="0" xfId="895" applyNumberFormat="1" applyFont="1" applyAlignment="1">
      <alignment horizontal="center" vertical="center" wrapText="1"/>
    </xf>
    <xf numFmtId="167" fontId="16" fillId="0" borderId="0" xfId="895" applyNumberFormat="1" applyFont="1" applyAlignment="1">
      <alignment vertical="center" wrapText="1"/>
    </xf>
    <xf numFmtId="0" fontId="16" fillId="0" borderId="0" xfId="895" applyFont="1" applyAlignment="1">
      <alignment vertical="center" wrapText="1"/>
    </xf>
    <xf numFmtId="0" fontId="16" fillId="0" borderId="0" xfId="895" applyFont="1" applyAlignment="1">
      <alignment vertical="top" wrapText="1"/>
    </xf>
    <xf numFmtId="0" fontId="16" fillId="0" borderId="1" xfId="895" applyFont="1" applyBorder="1" applyAlignment="1">
      <alignment horizontal="center" vertical="center" wrapText="1"/>
    </xf>
    <xf numFmtId="1" fontId="16" fillId="0" borderId="1" xfId="895" applyNumberFormat="1" applyFont="1" applyBorder="1" applyAlignment="1">
      <alignment horizontal="center" vertical="top" wrapText="1"/>
    </xf>
    <xf numFmtId="1" fontId="16" fillId="0" borderId="1" xfId="895" applyNumberFormat="1" applyFont="1" applyBorder="1" applyAlignment="1">
      <alignment horizontal="center" vertical="center" wrapText="1"/>
    </xf>
    <xf numFmtId="168" fontId="15" fillId="0" borderId="1" xfId="895" applyNumberFormat="1" applyFont="1" applyBorder="1" applyAlignment="1">
      <alignment horizontal="center" vertical="center" wrapText="1"/>
    </xf>
    <xf numFmtId="1" fontId="15" fillId="0" borderId="1" xfId="895" applyNumberFormat="1" applyFont="1" applyBorder="1" applyAlignment="1">
      <alignment horizontal="justify" vertical="top" wrapText="1"/>
    </xf>
    <xf numFmtId="0" fontId="15" fillId="0" borderId="1" xfId="895" applyFont="1" applyBorder="1" applyAlignment="1">
      <alignment horizontal="left" vertical="top" wrapText="1"/>
    </xf>
    <xf numFmtId="1" fontId="16" fillId="0" borderId="1" xfId="895" applyNumberFormat="1" applyFont="1" applyBorder="1" applyAlignment="1">
      <alignment horizontal="justify" vertical="top" wrapText="1"/>
    </xf>
    <xf numFmtId="168" fontId="16" fillId="0" borderId="1" xfId="895" applyNumberFormat="1" applyFont="1" applyBorder="1" applyAlignment="1">
      <alignment horizontal="center" vertical="center" wrapText="1"/>
    </xf>
    <xf numFmtId="0" fontId="16" fillId="0" borderId="1" xfId="895" applyFont="1" applyBorder="1" applyAlignment="1">
      <alignment horizontal="left" vertical="top" wrapText="1"/>
    </xf>
    <xf numFmtId="1" fontId="16" fillId="0" borderId="1" xfId="895" applyNumberFormat="1" applyFont="1" applyBorder="1" applyAlignment="1">
      <alignment vertical="top" wrapText="1"/>
    </xf>
    <xf numFmtId="49" fontId="15" fillId="0" borderId="1" xfId="895" applyNumberFormat="1" applyFont="1" applyBorder="1" applyAlignment="1">
      <alignment horizontal="center" vertical="center" wrapText="1"/>
    </xf>
    <xf numFmtId="1" fontId="16" fillId="0" borderId="1" xfId="895" applyNumberFormat="1" applyFont="1" applyFill="1" applyBorder="1" applyAlignment="1">
      <alignment horizontal="justify" vertical="top" wrapText="1"/>
    </xf>
    <xf numFmtId="0" fontId="15" fillId="0" borderId="1" xfId="895" applyFont="1" applyBorder="1" applyAlignment="1">
      <alignment horizontal="justify" vertical="top" wrapText="1"/>
    </xf>
    <xf numFmtId="0" fontId="16" fillId="0" borderId="1" xfId="895" applyFont="1" applyBorder="1" applyAlignment="1">
      <alignment horizontal="justify" vertical="top" wrapText="1"/>
    </xf>
    <xf numFmtId="167" fontId="15" fillId="0" borderId="1" xfId="895" applyNumberFormat="1" applyFont="1" applyBorder="1" applyAlignment="1">
      <alignment horizontal="center" vertical="center" wrapText="1"/>
    </xf>
    <xf numFmtId="0" fontId="16" fillId="0" borderId="1" xfId="895" applyFont="1" applyFill="1" applyBorder="1" applyAlignment="1">
      <alignment horizontal="justify" vertical="top" wrapText="1"/>
    </xf>
    <xf numFmtId="0" fontId="20" fillId="0" borderId="0" xfId="1" applyFont="1" applyAlignment="1">
      <alignment horizontal="justify"/>
    </xf>
    <xf numFmtId="167" fontId="20" fillId="0" borderId="0" xfId="1" applyNumberFormat="1" applyFont="1"/>
    <xf numFmtId="0" fontId="16" fillId="0" borderId="0" xfId="1" applyFont="1" applyFill="1" applyAlignment="1">
      <alignment vertical="center" wrapText="1"/>
    </xf>
    <xf numFmtId="0" fontId="16" fillId="0" borderId="0" xfId="821" applyFont="1" applyAlignment="1">
      <alignment vertical="center"/>
    </xf>
    <xf numFmtId="2" fontId="16" fillId="3" borderId="1" xfId="1" applyNumberFormat="1" applyFont="1" applyFill="1" applyBorder="1" applyAlignment="1">
      <alignment horizontal="center" vertical="center" wrapText="1"/>
    </xf>
    <xf numFmtId="167" fontId="16" fillId="3" borderId="1" xfId="1" applyNumberFormat="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0" borderId="0" xfId="821" applyFont="1" applyAlignment="1">
      <alignment horizontal="center"/>
    </xf>
    <xf numFmtId="1" fontId="16" fillId="3" borderId="1" xfId="1" applyNumberFormat="1" applyFont="1" applyFill="1" applyBorder="1" applyAlignment="1">
      <alignment horizontal="center" vertical="center" wrapText="1"/>
    </xf>
    <xf numFmtId="0" fontId="16" fillId="0" borderId="0" xfId="1" applyFont="1" applyFill="1" applyAlignment="1">
      <alignment horizontal="center" vertical="center" wrapText="1"/>
    </xf>
    <xf numFmtId="0" fontId="80" fillId="0" borderId="0" xfId="1" applyFont="1"/>
    <xf numFmtId="167" fontId="81" fillId="3" borderId="1" xfId="1" applyNumberFormat="1" applyFont="1" applyFill="1" applyBorder="1" applyAlignment="1">
      <alignment horizontal="center" vertical="center" wrapText="1"/>
    </xf>
    <xf numFmtId="0" fontId="80" fillId="0" borderId="1" xfId="1" applyFont="1" applyBorder="1" applyAlignment="1">
      <alignment vertical="top" wrapText="1"/>
    </xf>
    <xf numFmtId="167" fontId="81" fillId="3" borderId="1" xfId="1" applyNumberFormat="1" applyFont="1" applyFill="1" applyBorder="1" applyAlignment="1">
      <alignment horizontal="center" vertical="center"/>
    </xf>
    <xf numFmtId="168" fontId="81" fillId="3" borderId="1" xfId="1" applyNumberFormat="1" applyFont="1" applyFill="1" applyBorder="1" applyAlignment="1">
      <alignment horizontal="center" vertical="center" wrapText="1"/>
    </xf>
    <xf numFmtId="168" fontId="80" fillId="3" borderId="1" xfId="1" applyNumberFormat="1" applyFont="1" applyFill="1" applyBorder="1" applyAlignment="1">
      <alignment horizontal="center" vertical="center" wrapText="1"/>
    </xf>
    <xf numFmtId="167" fontId="80" fillId="3" borderId="1" xfId="1" applyNumberFormat="1" applyFont="1" applyFill="1" applyBorder="1" applyAlignment="1">
      <alignment horizontal="center" vertical="center" wrapText="1"/>
    </xf>
    <xf numFmtId="168" fontId="81" fillId="3" borderId="1" xfId="1" applyNumberFormat="1" applyFont="1" applyFill="1" applyBorder="1" applyAlignment="1">
      <alignment horizontal="center" vertical="center"/>
    </xf>
    <xf numFmtId="167" fontId="81" fillId="3" borderId="1" xfId="1" applyNumberFormat="1" applyFont="1" applyFill="1" applyBorder="1" applyAlignment="1">
      <alignment horizontal="justify"/>
    </xf>
    <xf numFmtId="167" fontId="81" fillId="3" borderId="1" xfId="1" applyNumberFormat="1" applyFont="1" applyFill="1" applyBorder="1" applyAlignment="1">
      <alignment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left" wrapText="1"/>
    </xf>
    <xf numFmtId="0" fontId="16" fillId="0" borderId="0" xfId="1" applyFont="1" applyFill="1" applyAlignment="1">
      <alignment horizontal="left" vertical="center" wrapText="1"/>
    </xf>
    <xf numFmtId="2" fontId="16" fillId="3" borderId="0" xfId="1" applyNumberFormat="1" applyFont="1" applyFill="1" applyAlignment="1">
      <alignment wrapText="1"/>
    </xf>
    <xf numFmtId="0" fontId="104" fillId="3" borderId="0" xfId="1" applyFont="1" applyFill="1" applyAlignment="1">
      <alignment wrapText="1"/>
    </xf>
    <xf numFmtId="0" fontId="104" fillId="3" borderId="0" xfId="1" applyFont="1" applyFill="1" applyAlignment="1">
      <alignment horizontal="justify" wrapText="1"/>
    </xf>
    <xf numFmtId="0" fontId="104" fillId="3" borderId="0" xfId="1" applyFont="1" applyFill="1" applyAlignment="1">
      <alignment horizontal="center" vertical="center" wrapText="1"/>
    </xf>
    <xf numFmtId="0" fontId="104" fillId="3" borderId="0" xfId="1" applyFont="1" applyFill="1" applyAlignment="1">
      <alignment horizontal="justify" vertical="center" wrapText="1"/>
    </xf>
    <xf numFmtId="0" fontId="16" fillId="0" borderId="0" xfId="1" applyFont="1" applyFill="1" applyAlignment="1">
      <alignment wrapText="1"/>
    </xf>
    <xf numFmtId="0" fontId="78" fillId="0" borderId="0" xfId="821" applyFont="1"/>
    <xf numFmtId="0" fontId="78" fillId="0" borderId="0" xfId="821" applyFont="1" applyAlignment="1">
      <alignment horizontal="center"/>
    </xf>
    <xf numFmtId="0" fontId="78" fillId="0" borderId="0" xfId="821" applyFont="1" applyAlignment="1">
      <alignment horizontal="center" vertical="center"/>
    </xf>
    <xf numFmtId="0" fontId="15" fillId="0" borderId="0" xfId="821" applyFont="1"/>
    <xf numFmtId="0" fontId="81" fillId="0" borderId="0" xfId="1" applyFont="1"/>
    <xf numFmtId="2" fontId="15" fillId="3" borderId="1" xfId="1" applyNumberFormat="1" applyFont="1" applyFill="1" applyBorder="1" applyAlignment="1">
      <alignment vertical="center"/>
    </xf>
    <xf numFmtId="4" fontId="15" fillId="3" borderId="1" xfId="1" applyNumberFormat="1" applyFont="1" applyFill="1" applyBorder="1" applyAlignment="1">
      <alignment vertical="center"/>
    </xf>
    <xf numFmtId="4" fontId="87" fillId="3" borderId="1" xfId="1" applyNumberFormat="1" applyFont="1" applyFill="1" applyBorder="1" applyAlignment="1">
      <alignment vertical="center"/>
    </xf>
    <xf numFmtId="0" fontId="87" fillId="3" borderId="0" xfId="1" applyFont="1" applyFill="1" applyAlignment="1">
      <alignment vertical="center"/>
    </xf>
    <xf numFmtId="4" fontId="20" fillId="3" borderId="0" xfId="1" applyNumberFormat="1" applyFont="1" applyFill="1"/>
    <xf numFmtId="0" fontId="87" fillId="0" borderId="0" xfId="1" applyFont="1" applyAlignment="1">
      <alignment horizontal="left"/>
    </xf>
    <xf numFmtId="0" fontId="87" fillId="0" borderId="0" xfId="1" applyFont="1" applyAlignment="1">
      <alignment horizontal="center"/>
    </xf>
    <xf numFmtId="167" fontId="15" fillId="0" borderId="1" xfId="1" applyNumberFormat="1" applyFont="1" applyBorder="1" applyAlignment="1">
      <alignment horizontal="left" vertical="top" wrapText="1"/>
    </xf>
    <xf numFmtId="167" fontId="15" fillId="0" borderId="1" xfId="1" applyNumberFormat="1" applyFont="1" applyBorder="1" applyAlignment="1">
      <alignment horizontal="center" vertical="top" wrapText="1"/>
    </xf>
    <xf numFmtId="167" fontId="15" fillId="0" borderId="1" xfId="1" applyNumberFormat="1" applyFont="1" applyBorder="1" applyAlignment="1">
      <alignment horizontal="justify" vertical="top" wrapText="1"/>
    </xf>
    <xf numFmtId="167" fontId="15" fillId="0" borderId="1" xfId="1" applyNumberFormat="1" applyFont="1" applyBorder="1" applyAlignment="1">
      <alignment horizontal="center" vertical="top"/>
    </xf>
    <xf numFmtId="167" fontId="15" fillId="0" borderId="1" xfId="1" applyNumberFormat="1" applyFont="1" applyBorder="1" applyAlignment="1">
      <alignment horizontal="justify" vertical="top"/>
    </xf>
    <xf numFmtId="167" fontId="16" fillId="0" borderId="1" xfId="1" applyNumberFormat="1" applyFont="1" applyBorder="1" applyAlignment="1">
      <alignment horizontal="center" vertical="top"/>
    </xf>
    <xf numFmtId="167" fontId="16" fillId="0" borderId="1" xfId="1" applyNumberFormat="1" applyFont="1" applyBorder="1" applyAlignment="1">
      <alignment horizontal="justify" vertical="top"/>
    </xf>
    <xf numFmtId="49" fontId="78" fillId="0" borderId="1" xfId="1" applyNumberFormat="1" applyFont="1" applyBorder="1" applyAlignment="1">
      <alignment horizontal="center" vertical="top"/>
    </xf>
    <xf numFmtId="167" fontId="16" fillId="0" borderId="1" xfId="1" applyNumberFormat="1" applyFont="1" applyBorder="1" applyAlignment="1">
      <alignment vertical="top" wrapText="1"/>
    </xf>
    <xf numFmtId="167" fontId="15" fillId="0" borderId="1" xfId="1" applyNumberFormat="1" applyFont="1" applyBorder="1" applyAlignment="1">
      <alignment vertical="top" wrapText="1"/>
    </xf>
    <xf numFmtId="0" fontId="75" fillId="0" borderId="1" xfId="1" applyFont="1" applyFill="1" applyBorder="1" applyAlignment="1" applyProtection="1">
      <alignment horizontal="left" vertical="top" wrapText="1"/>
      <protection locked="0"/>
    </xf>
    <xf numFmtId="168" fontId="15" fillId="0" borderId="1" xfId="1" applyNumberFormat="1" applyFont="1" applyFill="1" applyBorder="1" applyAlignment="1">
      <alignment horizontal="justify" vertical="top"/>
    </xf>
    <xf numFmtId="0" fontId="78" fillId="0" borderId="1" xfId="1" applyFont="1" applyFill="1" applyBorder="1" applyAlignment="1">
      <alignment vertical="top" wrapText="1"/>
    </xf>
    <xf numFmtId="167" fontId="15" fillId="0" borderId="1" xfId="1" applyNumberFormat="1" applyFont="1" applyFill="1" applyBorder="1" applyAlignment="1">
      <alignment horizontal="left" vertical="top" wrapText="1"/>
    </xf>
    <xf numFmtId="167" fontId="15" fillId="0" borderId="1" xfId="1" applyNumberFormat="1" applyFont="1" applyFill="1" applyBorder="1" applyAlignment="1">
      <alignment horizontal="justify" vertical="top" wrapText="1"/>
    </xf>
    <xf numFmtId="0" fontId="97" fillId="0" borderId="1" xfId="1" applyFont="1" applyFill="1" applyBorder="1" applyAlignment="1" applyProtection="1">
      <alignment horizontal="left" vertical="top" wrapText="1"/>
      <protection locked="0"/>
    </xf>
    <xf numFmtId="167" fontId="15" fillId="0" borderId="1" xfId="1" applyNumberFormat="1" applyFont="1" applyFill="1" applyBorder="1" applyAlignment="1">
      <alignment horizontal="center" vertical="top"/>
    </xf>
    <xf numFmtId="167" fontId="78" fillId="0" borderId="1" xfId="1" applyNumberFormat="1" applyFont="1" applyFill="1" applyBorder="1" applyAlignment="1">
      <alignment horizontal="left" vertical="top" wrapText="1"/>
    </xf>
    <xf numFmtId="0" fontId="78" fillId="3" borderId="1" xfId="821" applyFont="1" applyFill="1" applyBorder="1" applyAlignment="1">
      <alignment horizontal="justify" vertical="top"/>
    </xf>
    <xf numFmtId="168" fontId="80" fillId="3" borderId="1" xfId="1" applyNumberFormat="1" applyFont="1" applyFill="1" applyBorder="1" applyAlignment="1">
      <alignment horizontal="justify" vertical="top" wrapText="1"/>
    </xf>
    <xf numFmtId="167" fontId="80" fillId="3" borderId="1" xfId="1" applyNumberFormat="1" applyFont="1" applyFill="1" applyBorder="1" applyAlignment="1">
      <alignment horizontal="justify" vertical="top" wrapText="1"/>
    </xf>
    <xf numFmtId="167" fontId="80" fillId="3" borderId="1" xfId="1" applyNumberFormat="1" applyFont="1" applyFill="1" applyBorder="1" applyAlignment="1">
      <alignment horizontal="justify" vertical="top"/>
    </xf>
    <xf numFmtId="49" fontId="75" fillId="0" borderId="1" xfId="1" applyNumberFormat="1" applyFont="1" applyBorder="1" applyAlignment="1">
      <alignment horizontal="center" vertical="top" wrapText="1"/>
    </xf>
    <xf numFmtId="49" fontId="77" fillId="0" borderId="1" xfId="1" applyNumberFormat="1" applyFont="1" applyBorder="1" applyAlignment="1">
      <alignment horizontal="center" vertical="top" wrapText="1"/>
    </xf>
    <xf numFmtId="0" fontId="75" fillId="0" borderId="1" xfId="1" applyFont="1" applyBorder="1" applyAlignment="1">
      <alignment horizontal="center" vertical="top" wrapText="1"/>
    </xf>
    <xf numFmtId="0" fontId="16" fillId="27" borderId="1" xfId="1" applyFont="1" applyFill="1" applyBorder="1" applyAlignment="1">
      <alignment horizontal="center" vertical="top" wrapText="1"/>
    </xf>
    <xf numFmtId="49" fontId="15" fillId="0" borderId="1" xfId="895" applyNumberFormat="1" applyFont="1" applyBorder="1" applyAlignment="1">
      <alignment horizontal="center" vertical="top" wrapText="1"/>
    </xf>
    <xf numFmtId="49" fontId="16" fillId="0" borderId="1" xfId="895" applyNumberFormat="1" applyFont="1" applyBorder="1" applyAlignment="1">
      <alignment horizontal="center" vertical="top" wrapText="1"/>
    </xf>
    <xf numFmtId="49" fontId="15" fillId="0" borderId="13" xfId="895" applyNumberFormat="1" applyFont="1" applyBorder="1" applyAlignment="1">
      <alignment vertical="center" wrapText="1"/>
    </xf>
    <xf numFmtId="49" fontId="15" fillId="3" borderId="1" xfId="1" applyNumberFormat="1" applyFont="1" applyFill="1" applyBorder="1" applyAlignment="1">
      <alignment vertical="center" wrapText="1"/>
    </xf>
    <xf numFmtId="49" fontId="16" fillId="0" borderId="1" xfId="1" applyNumberFormat="1" applyFont="1" applyBorder="1" applyAlignment="1" applyProtection="1">
      <alignment horizontal="center" vertical="top" wrapText="1"/>
      <protection locked="0"/>
    </xf>
    <xf numFmtId="49" fontId="15" fillId="0" borderId="1" xfId="1" applyNumberFormat="1" applyFont="1" applyBorder="1" applyAlignment="1">
      <alignment horizontal="left" vertical="top" wrapText="1"/>
    </xf>
    <xf numFmtId="2" fontId="16" fillId="0" borderId="1" xfId="1" applyNumberFormat="1" applyFont="1" applyBorder="1" applyAlignment="1">
      <alignment horizontal="left" vertical="top" wrapText="1"/>
    </xf>
    <xf numFmtId="16" fontId="16" fillId="0" borderId="1" xfId="881" applyNumberFormat="1" applyFont="1" applyBorder="1" applyAlignment="1">
      <alignment horizontal="center" vertical="top" wrapText="1"/>
    </xf>
    <xf numFmtId="0" fontId="16" fillId="3" borderId="1" xfId="881" applyFont="1" applyFill="1" applyBorder="1" applyAlignment="1">
      <alignment vertical="top" wrapText="1"/>
    </xf>
    <xf numFmtId="0" fontId="87" fillId="0" borderId="1" xfId="1" applyFont="1" applyBorder="1" applyAlignment="1">
      <alignment horizontal="justify" vertical="top" wrapText="1"/>
    </xf>
    <xf numFmtId="0" fontId="87" fillId="0" borderId="1" xfId="1" applyFont="1" applyBorder="1" applyAlignment="1">
      <alignment horizontal="justify" vertical="top"/>
    </xf>
    <xf numFmtId="0" fontId="78" fillId="0" borderId="1" xfId="1" applyFont="1" applyBorder="1" applyAlignment="1">
      <alignment horizontal="justify" vertical="top"/>
    </xf>
    <xf numFmtId="167" fontId="87" fillId="0" borderId="1" xfId="1" applyNumberFormat="1" applyFont="1" applyBorder="1" applyAlignment="1">
      <alignment horizontal="justify" vertical="top" wrapText="1"/>
    </xf>
    <xf numFmtId="0" fontId="18" fillId="0" borderId="1" xfId="1" applyFont="1" applyBorder="1" applyAlignment="1">
      <alignment horizontal="justify" vertical="top" wrapText="1"/>
    </xf>
    <xf numFmtId="49" fontId="15" fillId="26" borderId="1" xfId="1" applyNumberFormat="1" applyFont="1" applyFill="1" applyBorder="1" applyAlignment="1">
      <alignment horizontal="center" vertical="center" wrapText="1"/>
    </xf>
    <xf numFmtId="0" fontId="87" fillId="0" borderId="1" xfId="1" applyFont="1" applyBorder="1" applyAlignment="1">
      <alignment horizontal="left" vertical="top" wrapText="1"/>
    </xf>
    <xf numFmtId="0" fontId="16" fillId="26" borderId="1" xfId="1" applyFont="1" applyFill="1" applyBorder="1" applyAlignment="1">
      <alignment horizontal="left" vertical="top" wrapText="1"/>
    </xf>
    <xf numFmtId="0" fontId="78" fillId="0" borderId="1" xfId="882" applyFont="1" applyFill="1" applyBorder="1" applyAlignment="1">
      <alignment horizontal="justify" vertical="top" wrapText="1"/>
    </xf>
    <xf numFmtId="0" fontId="78" fillId="0" borderId="1" xfId="1" applyFont="1" applyFill="1" applyBorder="1" applyAlignment="1" applyProtection="1">
      <alignment horizontal="justify" vertical="top" wrapText="1"/>
      <protection locked="0"/>
    </xf>
    <xf numFmtId="167" fontId="97" fillId="3" borderId="1" xfId="821" applyNumberFormat="1" applyFont="1" applyFill="1" applyBorder="1" applyAlignment="1">
      <alignment vertical="top" wrapText="1"/>
    </xf>
    <xf numFmtId="167" fontId="97" fillId="3" borderId="1" xfId="821" applyNumberFormat="1" applyFont="1" applyFill="1" applyBorder="1" applyAlignment="1">
      <alignment horizontal="justify" vertical="center" wrapText="1"/>
    </xf>
    <xf numFmtId="0" fontId="16" fillId="0" borderId="1" xfId="840" applyFont="1" applyBorder="1" applyAlignment="1">
      <alignment horizontal="center" vertical="center" wrapText="1"/>
    </xf>
    <xf numFmtId="0" fontId="15" fillId="0" borderId="1" xfId="903" applyFont="1" applyFill="1" applyBorder="1" applyAlignment="1">
      <alignment horizontal="left" vertical="top" wrapText="1"/>
    </xf>
    <xf numFmtId="168" fontId="15" fillId="0" borderId="1" xfId="840" applyNumberFormat="1" applyFont="1" applyFill="1" applyBorder="1" applyAlignment="1">
      <alignment horizontal="center" vertical="center" wrapText="1"/>
    </xf>
    <xf numFmtId="167" fontId="16" fillId="0" borderId="1" xfId="1" applyNumberFormat="1" applyFont="1" applyFill="1" applyBorder="1" applyAlignment="1">
      <alignment vertical="top" wrapText="1"/>
    </xf>
    <xf numFmtId="0" fontId="78" fillId="0" borderId="0" xfId="1" applyFont="1" applyBorder="1"/>
    <xf numFmtId="0" fontId="16" fillId="0" borderId="0" xfId="1" applyFont="1" applyBorder="1"/>
    <xf numFmtId="168" fontId="15" fillId="0" borderId="1" xfId="1" applyNumberFormat="1" applyFont="1" applyBorder="1" applyAlignment="1">
      <alignment horizontal="center" vertical="center" wrapText="1"/>
    </xf>
    <xf numFmtId="167" fontId="16" fillId="0" borderId="1" xfId="1" applyNumberFormat="1" applyFont="1" applyBorder="1" applyAlignment="1">
      <alignment horizontal="center" vertical="center" wrapText="1"/>
    </xf>
    <xf numFmtId="0" fontId="81" fillId="3" borderId="1" xfId="1" applyFont="1" applyFill="1" applyBorder="1" applyAlignment="1">
      <alignment horizontal="justify" vertical="center" wrapText="1"/>
    </xf>
    <xf numFmtId="168" fontId="80" fillId="3" borderId="1" xfId="1" applyNumberFormat="1" applyFont="1" applyFill="1" applyBorder="1" applyAlignment="1">
      <alignment horizontal="center" vertical="center"/>
    </xf>
    <xf numFmtId="168" fontId="16" fillId="0" borderId="1" xfId="962" applyNumberFormat="1" applyFont="1" applyFill="1" applyBorder="1" applyAlignment="1">
      <alignment horizontal="justify" vertical="top" wrapText="1"/>
    </xf>
    <xf numFmtId="168" fontId="16" fillId="0" borderId="1" xfId="962" applyNumberFormat="1" applyFont="1" applyBorder="1" applyAlignment="1">
      <alignment horizontal="center" vertical="center"/>
    </xf>
    <xf numFmtId="168" fontId="97" fillId="3" borderId="1" xfId="821" applyNumberFormat="1" applyFont="1" applyFill="1" applyBorder="1" applyAlignment="1">
      <alignment horizontal="center" vertical="center" wrapText="1"/>
    </xf>
    <xf numFmtId="168" fontId="77" fillId="3" borderId="1" xfId="821" applyNumberFormat="1" applyFont="1" applyFill="1" applyBorder="1" applyAlignment="1">
      <alignment horizontal="center" vertical="center" wrapText="1"/>
    </xf>
    <xf numFmtId="167" fontId="97" fillId="3" borderId="1" xfId="821" applyNumberFormat="1" applyFont="1" applyFill="1" applyBorder="1" applyAlignment="1">
      <alignment horizontal="center" vertical="center" wrapText="1"/>
    </xf>
    <xf numFmtId="0" fontId="87" fillId="3" borderId="1" xfId="821" applyFont="1" applyFill="1" applyBorder="1" applyAlignment="1">
      <alignment horizontal="justify" vertical="top" wrapText="1"/>
    </xf>
    <xf numFmtId="167" fontId="77" fillId="3" borderId="1" xfId="821" applyNumberFormat="1" applyFont="1" applyFill="1" applyBorder="1" applyAlignment="1">
      <alignment horizontal="center" vertical="center" wrapText="1"/>
    </xf>
    <xf numFmtId="0" fontId="78" fillId="3" borderId="1" xfId="821" applyFont="1" applyFill="1" applyBorder="1" applyAlignment="1">
      <alignment horizontal="left" vertical="top" wrapText="1"/>
    </xf>
    <xf numFmtId="0" fontId="78" fillId="3" borderId="1" xfId="821" applyFont="1" applyFill="1" applyBorder="1" applyAlignment="1">
      <alignment horizontal="left" vertical="center" wrapText="1"/>
    </xf>
    <xf numFmtId="167" fontId="82" fillId="3" borderId="1" xfId="1" applyNumberFormat="1" applyFont="1" applyFill="1" applyBorder="1" applyAlignment="1">
      <alignment horizontal="center" vertical="center" wrapText="1"/>
    </xf>
    <xf numFmtId="0" fontId="82" fillId="3" borderId="1" xfId="1" applyFont="1" applyFill="1" applyBorder="1" applyAlignment="1">
      <alignment horizontal="justify" vertical="top" wrapText="1"/>
    </xf>
    <xf numFmtId="168" fontId="87" fillId="3" borderId="1" xfId="821" applyNumberFormat="1" applyFont="1" applyFill="1" applyBorder="1" applyAlignment="1">
      <alignment horizontal="center" vertical="center"/>
    </xf>
    <xf numFmtId="49" fontId="16" fillId="0" borderId="1" xfId="962" applyNumberFormat="1" applyFont="1" applyBorder="1" applyAlignment="1">
      <alignment horizontal="center" vertical="center" wrapText="1"/>
    </xf>
    <xf numFmtId="168" fontId="15" fillId="0" borderId="1" xfId="962" applyNumberFormat="1" applyFont="1" applyBorder="1" applyAlignment="1">
      <alignment horizontal="justify" vertical="top"/>
    </xf>
    <xf numFmtId="168" fontId="15" fillId="0" borderId="1" xfId="962" applyNumberFormat="1" applyFont="1" applyBorder="1" applyAlignment="1">
      <alignment horizontal="justify" vertical="top" wrapText="1"/>
    </xf>
    <xf numFmtId="0" fontId="15" fillId="0" borderId="1" xfId="962" applyFont="1" applyBorder="1" applyAlignment="1">
      <alignment horizontal="center" vertical="center" wrapText="1"/>
    </xf>
    <xf numFmtId="168" fontId="77" fillId="0" borderId="1" xfId="902" applyNumberFormat="1" applyFont="1" applyBorder="1" applyAlignment="1">
      <alignment horizontal="center" vertical="center" wrapText="1"/>
    </xf>
    <xf numFmtId="168" fontId="77" fillId="0" borderId="1" xfId="902" applyNumberFormat="1" applyFont="1" applyBorder="1" applyAlignment="1">
      <alignment vertical="top" wrapText="1"/>
    </xf>
    <xf numFmtId="168" fontId="16" fillId="0" borderId="0" xfId="962" applyNumberFormat="1" applyFont="1" applyAlignment="1">
      <alignment vertical="center" wrapText="1"/>
    </xf>
    <xf numFmtId="0" fontId="16" fillId="0" borderId="0" xfId="2" applyFont="1" applyAlignment="1">
      <alignment vertical="top" wrapText="1"/>
    </xf>
    <xf numFmtId="0" fontId="16" fillId="0" borderId="0" xfId="2" applyFont="1" applyAlignment="1">
      <alignment horizontal="justify" vertical="top" wrapText="1"/>
    </xf>
    <xf numFmtId="0" fontId="16" fillId="0" borderId="0" xfId="962" applyFont="1" applyAlignment="1">
      <alignment horizontal="justify" vertical="top" wrapText="1"/>
    </xf>
    <xf numFmtId="0" fontId="16" fillId="0" borderId="0" xfId="962" applyFont="1" applyAlignment="1">
      <alignment vertical="top" wrapText="1"/>
    </xf>
    <xf numFmtId="168" fontId="77" fillId="0" borderId="1" xfId="902" applyNumberFormat="1" applyFont="1" applyBorder="1" applyAlignment="1">
      <alignment vertical="center" wrapText="1"/>
    </xf>
    <xf numFmtId="167" fontId="16" fillId="0" borderId="1" xfId="1" applyNumberFormat="1" applyFont="1" applyFill="1" applyBorder="1" applyAlignment="1">
      <alignment horizontal="center" vertical="center" wrapText="1"/>
    </xf>
    <xf numFmtId="0" fontId="16" fillId="0" borderId="0" xfId="1" applyFont="1" applyAlignment="1">
      <alignment horizontal="justify" vertical="top"/>
    </xf>
    <xf numFmtId="49" fontId="77" fillId="0" borderId="1" xfId="840" applyNumberFormat="1" applyFont="1" applyBorder="1" applyAlignment="1">
      <alignment horizontal="center" vertical="center" wrapText="1"/>
    </xf>
    <xf numFmtId="0" fontId="80" fillId="0" borderId="1" xfId="1" applyFont="1" applyFill="1" applyBorder="1" applyAlignment="1">
      <alignment horizontal="justify" vertical="top" wrapText="1"/>
    </xf>
    <xf numFmtId="0" fontId="77" fillId="0" borderId="1" xfId="840" applyFont="1" applyBorder="1" applyAlignment="1">
      <alignment horizontal="justify" vertical="top" wrapText="1"/>
    </xf>
    <xf numFmtId="0" fontId="77" fillId="0" borderId="0" xfId="840" applyFont="1" applyAlignment="1">
      <alignment horizontal="center" vertical="center" wrapText="1"/>
    </xf>
    <xf numFmtId="0" fontId="77" fillId="0" borderId="0" xfId="840" applyFont="1" applyAlignment="1">
      <alignment horizontal="left" vertical="top" wrapText="1"/>
    </xf>
    <xf numFmtId="0" fontId="77" fillId="0" borderId="0" xfId="840" applyFont="1" applyAlignment="1">
      <alignment horizontal="justify" vertical="top" wrapText="1"/>
    </xf>
    <xf numFmtId="0" fontId="87" fillId="0" borderId="0" xfId="1" applyFont="1" applyFill="1" applyAlignment="1">
      <alignment horizontal="left"/>
    </xf>
    <xf numFmtId="0" fontId="87" fillId="0" borderId="0" xfId="1" applyFont="1" applyFill="1" applyAlignment="1">
      <alignment horizontal="center"/>
    </xf>
    <xf numFmtId="0" fontId="78" fillId="0" borderId="0" xfId="1" applyFont="1" applyFill="1"/>
    <xf numFmtId="167" fontId="15" fillId="0" borderId="1" xfId="1" applyNumberFormat="1" applyFont="1" applyFill="1" applyBorder="1" applyAlignment="1">
      <alignment horizontal="center" vertical="top" wrapText="1"/>
    </xf>
    <xf numFmtId="167" fontId="111" fillId="0" borderId="1" xfId="1" applyNumberFormat="1" applyFont="1" applyFill="1" applyBorder="1" applyAlignment="1">
      <alignment horizontal="center" vertical="top"/>
    </xf>
    <xf numFmtId="49" fontId="16" fillId="0" borderId="1" xfId="1" applyNumberFormat="1" applyFont="1" applyFill="1" applyBorder="1" applyAlignment="1">
      <alignment horizontal="left" vertical="top" wrapText="1"/>
    </xf>
    <xf numFmtId="0" fontId="15" fillId="0" borderId="1" xfId="1" applyFont="1" applyFill="1" applyBorder="1" applyAlignment="1">
      <alignment vertical="center" wrapText="1"/>
    </xf>
    <xf numFmtId="0" fontId="78" fillId="0" borderId="0" xfId="1" applyFont="1"/>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5" fillId="0" borderId="20" xfId="881" applyFont="1" applyBorder="1" applyAlignment="1">
      <alignment horizontal="left" vertical="center" wrapText="1"/>
    </xf>
    <xf numFmtId="49" fontId="15" fillId="0" borderId="1" xfId="1" applyNumberFormat="1" applyFont="1" applyBorder="1" applyAlignment="1">
      <alignment horizontal="center" vertical="top" wrapText="1"/>
    </xf>
    <xf numFmtId="0" fontId="15" fillId="0" borderId="1" xfId="1" applyFont="1" applyBorder="1" applyAlignment="1">
      <alignment horizontal="left" vertical="top" wrapText="1"/>
    </xf>
    <xf numFmtId="168" fontId="16" fillId="0" borderId="1" xfId="1" applyNumberFormat="1" applyFont="1" applyBorder="1" applyAlignment="1">
      <alignment horizontal="justify" vertical="top" wrapText="1"/>
    </xf>
    <xf numFmtId="0" fontId="16" fillId="0" borderId="1" xfId="1" applyFont="1" applyBorder="1" applyAlignment="1">
      <alignment horizontal="left" vertical="top" wrapText="1"/>
    </xf>
    <xf numFmtId="0" fontId="16" fillId="0" borderId="0" xfId="1" applyFont="1"/>
    <xf numFmtId="49" fontId="15" fillId="3" borderId="1" xfId="1" applyNumberFormat="1" applyFont="1" applyFill="1" applyBorder="1" applyAlignment="1">
      <alignment horizontal="center" vertical="center" wrapText="1"/>
    </xf>
    <xf numFmtId="168" fontId="16" fillId="0" borderId="1" xfId="1" applyNumberFormat="1" applyFont="1" applyBorder="1" applyAlignment="1">
      <alignment horizontal="center" vertical="center" wrapText="1"/>
    </xf>
    <xf numFmtId="0" fontId="77" fillId="0" borderId="1" xfId="1" applyFont="1" applyBorder="1" applyAlignment="1" applyProtection="1">
      <alignment horizontal="left" vertical="top" wrapText="1"/>
      <protection locked="0"/>
    </xf>
    <xf numFmtId="0" fontId="16" fillId="0" borderId="1" xfId="895" applyFont="1" applyBorder="1" applyAlignment="1">
      <alignment horizontal="center" vertical="top" wrapText="1"/>
    </xf>
    <xf numFmtId="1" fontId="16" fillId="0" borderId="1" xfId="895" applyNumberFormat="1" applyFont="1" applyBorder="1" applyAlignment="1">
      <alignment horizontal="left" vertical="top" wrapText="1"/>
    </xf>
    <xf numFmtId="0" fontId="15" fillId="0" borderId="1" xfId="895" applyFont="1" applyBorder="1" applyAlignment="1">
      <alignment horizontal="center" vertical="top" wrapText="1"/>
    </xf>
    <xf numFmtId="1" fontId="15" fillId="0" borderId="1" xfId="895" applyNumberFormat="1" applyFont="1" applyBorder="1" applyAlignment="1">
      <alignment horizontal="left" vertical="top" wrapText="1"/>
    </xf>
    <xf numFmtId="0" fontId="20" fillId="0" borderId="0" xfId="1" applyFont="1" applyAlignment="1">
      <alignment horizontal="center"/>
    </xf>
    <xf numFmtId="0" fontId="16" fillId="0" borderId="1" xfId="1" applyFont="1" applyBorder="1" applyAlignment="1">
      <alignment horizontal="center" vertical="top"/>
    </xf>
    <xf numFmtId="0" fontId="15" fillId="0" borderId="1" xfId="1" applyFont="1" applyBorder="1" applyAlignment="1">
      <alignment horizontal="center" vertical="top"/>
    </xf>
    <xf numFmtId="168" fontId="91" fillId="0" borderId="1" xfId="0" applyNumberFormat="1" applyFont="1" applyBorder="1" applyAlignment="1">
      <alignment horizontal="center" vertical="center" wrapText="1"/>
    </xf>
    <xf numFmtId="168" fontId="91" fillId="3" borderId="1" xfId="0" applyNumberFormat="1" applyFont="1" applyFill="1" applyBorder="1" applyAlignment="1">
      <alignment horizontal="center" vertical="center" wrapText="1"/>
    </xf>
    <xf numFmtId="167" fontId="20" fillId="0" borderId="1" xfId="0" applyNumberFormat="1" applyFont="1" applyBorder="1" applyAlignment="1">
      <alignment horizontal="center" vertical="center"/>
    </xf>
    <xf numFmtId="168" fontId="20" fillId="3" borderId="1" xfId="0" applyNumberFormat="1" applyFont="1" applyFill="1" applyBorder="1" applyAlignment="1">
      <alignment horizontal="center" vertical="center"/>
    </xf>
    <xf numFmtId="49" fontId="91" fillId="0" borderId="1" xfId="0" applyNumberFormat="1" applyFont="1" applyBorder="1" applyAlignment="1">
      <alignment horizontal="center" vertical="center" wrapText="1"/>
    </xf>
    <xf numFmtId="0" fontId="91" fillId="0" borderId="1" xfId="0" applyFont="1" applyBorder="1" applyAlignment="1">
      <alignment horizontal="left" vertical="center" wrapText="1"/>
    </xf>
    <xf numFmtId="168" fontId="20" fillId="0" borderId="1" xfId="0" applyNumberFormat="1" applyFont="1" applyBorder="1" applyAlignment="1">
      <alignment horizontal="center" vertical="center"/>
    </xf>
    <xf numFmtId="0" fontId="78" fillId="0" borderId="1" xfId="0" applyFont="1" applyBorder="1" applyAlignment="1">
      <alignment horizontal="justify" vertical="top" wrapText="1"/>
    </xf>
    <xf numFmtId="0" fontId="20" fillId="3" borderId="1" xfId="0" applyFont="1" applyFill="1" applyBorder="1" applyAlignment="1">
      <alignment horizontal="justify" vertical="top" wrapText="1"/>
    </xf>
    <xf numFmtId="168" fontId="78" fillId="0" borderId="1" xfId="0" applyNumberFormat="1" applyFont="1" applyBorder="1" applyAlignment="1">
      <alignment horizontal="center" vertical="center" wrapText="1"/>
    </xf>
    <xf numFmtId="168" fontId="20" fillId="3" borderId="1" xfId="0" applyNumberFormat="1" applyFont="1" applyFill="1" applyBorder="1" applyAlignment="1">
      <alignment horizontal="center" vertical="center" wrapText="1"/>
    </xf>
    <xf numFmtId="0" fontId="20" fillId="0" borderId="1" xfId="0" applyFont="1" applyFill="1" applyBorder="1" applyAlignment="1">
      <alignment horizontal="justify" vertical="top" wrapText="1"/>
    </xf>
    <xf numFmtId="167" fontId="91" fillId="0" borderId="1" xfId="0" applyNumberFormat="1" applyFont="1" applyBorder="1" applyAlignment="1">
      <alignment horizontal="center" vertical="center" wrapText="1"/>
    </xf>
    <xf numFmtId="0" fontId="97" fillId="0" borderId="1" xfId="0" applyFont="1" applyBorder="1" applyAlignment="1" applyProtection="1">
      <alignment horizontal="left" vertical="top" wrapText="1"/>
      <protection locked="0"/>
    </xf>
    <xf numFmtId="168" fontId="78"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168" fontId="16" fillId="3" borderId="1" xfId="0" applyNumberFormat="1" applyFont="1" applyFill="1" applyBorder="1" applyAlignment="1">
      <alignment horizontal="center" vertical="center" wrapText="1"/>
    </xf>
    <xf numFmtId="4" fontId="78" fillId="0" borderId="1" xfId="882" applyNumberFormat="1" applyFont="1" applyFill="1" applyBorder="1" applyAlignment="1">
      <alignment horizontal="justify" vertical="top" wrapText="1"/>
    </xf>
    <xf numFmtId="0" fontId="16" fillId="0" borderId="1" xfId="881" applyFont="1" applyFill="1" applyBorder="1" applyAlignment="1">
      <alignment vertical="top" wrapText="1"/>
    </xf>
    <xf numFmtId="0" fontId="97" fillId="0" borderId="1" xfId="1" applyFont="1" applyFill="1" applyBorder="1" applyAlignment="1" applyProtection="1">
      <alignment horizontal="justify" vertical="top" wrapText="1"/>
      <protection locked="0"/>
    </xf>
    <xf numFmtId="0" fontId="15" fillId="0" borderId="1" xfId="881" applyFont="1" applyFill="1" applyBorder="1" applyAlignment="1">
      <alignment vertical="top" wrapText="1"/>
    </xf>
    <xf numFmtId="4" fontId="15" fillId="0" borderId="1" xfId="881" applyNumberFormat="1" applyFont="1" applyFill="1" applyBorder="1" applyAlignment="1">
      <alignment horizontal="center" vertical="center" wrapText="1"/>
    </xf>
    <xf numFmtId="4" fontId="15" fillId="0" borderId="1" xfId="882" applyNumberFormat="1" applyFont="1" applyFill="1" applyBorder="1" applyAlignment="1">
      <alignment horizontal="center" vertical="center" wrapText="1"/>
    </xf>
    <xf numFmtId="168" fontId="78" fillId="0" borderId="1" xfId="1" applyNumberFormat="1" applyFont="1" applyFill="1" applyBorder="1" applyAlignment="1">
      <alignment horizontal="justify" vertical="top" wrapText="1"/>
    </xf>
    <xf numFmtId="4" fontId="16" fillId="0" borderId="1" xfId="1" applyNumberFormat="1" applyFont="1" applyFill="1" applyBorder="1" applyAlignment="1" applyProtection="1">
      <alignment vertical="top" wrapText="1"/>
      <protection locked="0"/>
    </xf>
    <xf numFmtId="0" fontId="16" fillId="0" borderId="0" xfId="1" applyFont="1" applyAlignment="1">
      <alignment horizontal="center" vertical="top"/>
    </xf>
    <xf numFmtId="0" fontId="16" fillId="0" borderId="1" xfId="1" applyFont="1" applyBorder="1" applyAlignment="1">
      <alignment horizontal="center" vertical="center" wrapText="1"/>
    </xf>
    <xf numFmtId="0" fontId="78" fillId="0" borderId="1" xfId="1" applyFont="1" applyBorder="1" applyAlignment="1">
      <alignment horizontal="justify" vertical="top" wrapText="1"/>
    </xf>
    <xf numFmtId="0" fontId="78" fillId="0" borderId="1" xfId="1" applyFont="1" applyBorder="1" applyAlignment="1">
      <alignment horizontal="center" vertical="top" wrapText="1"/>
    </xf>
    <xf numFmtId="0" fontId="87" fillId="0" borderId="1" xfId="1" applyFont="1" applyBorder="1" applyAlignment="1">
      <alignment horizontal="center" vertical="center" wrapText="1"/>
    </xf>
    <xf numFmtId="0" fontId="18" fillId="0" borderId="1" xfId="1" applyFont="1" applyBorder="1" applyAlignment="1">
      <alignment horizontal="justify" vertical="center" wrapText="1"/>
    </xf>
    <xf numFmtId="0" fontId="78" fillId="0" borderId="1" xfId="1" applyFont="1" applyBorder="1" applyAlignment="1">
      <alignment horizontal="left" vertical="top" wrapText="1"/>
    </xf>
    <xf numFmtId="0" fontId="15" fillId="0" borderId="1" xfId="1" applyFont="1" applyBorder="1" applyAlignment="1">
      <alignment horizontal="left" vertical="top" wrapText="1"/>
    </xf>
    <xf numFmtId="167" fontId="16" fillId="0" borderId="1" xfId="1" applyNumberFormat="1" applyFont="1" applyFill="1" applyBorder="1" applyAlignment="1">
      <alignment horizontal="center" vertical="top" wrapText="1"/>
    </xf>
    <xf numFmtId="0" fontId="16" fillId="0" borderId="1" xfId="1" applyFont="1" applyBorder="1" applyAlignment="1">
      <alignment horizontal="center" vertical="top" wrapText="1"/>
    </xf>
    <xf numFmtId="0" fontId="16" fillId="0" borderId="0" xfId="1" applyFont="1" applyAlignment="1">
      <alignment horizontal="left" vertical="top"/>
    </xf>
    <xf numFmtId="168" fontId="16" fillId="0" borderId="0" xfId="1" applyNumberFormat="1" applyFont="1" applyAlignment="1">
      <alignment horizontal="center" vertical="center"/>
    </xf>
    <xf numFmtId="0" fontId="78" fillId="3" borderId="1" xfId="821" applyFont="1" applyFill="1" applyBorder="1" applyAlignment="1">
      <alignment horizontal="justify" vertical="center" wrapText="1"/>
    </xf>
    <xf numFmtId="0" fontId="15" fillId="0" borderId="0" xfId="840" applyFont="1" applyBorder="1" applyAlignment="1">
      <alignment horizontal="left" vertical="top" wrapText="1"/>
    </xf>
    <xf numFmtId="0" fontId="15" fillId="0" borderId="0" xfId="840" applyFont="1" applyBorder="1" applyAlignment="1">
      <alignment horizontal="justify" vertical="top" wrapText="1"/>
    </xf>
    <xf numFmtId="0" fontId="86" fillId="0" borderId="0" xfId="0" applyFont="1" applyFill="1" applyBorder="1" applyAlignment="1">
      <alignment horizontal="center" vertical="center" wrapText="1"/>
    </xf>
    <xf numFmtId="168" fontId="15" fillId="0" borderId="1" xfId="1" applyNumberFormat="1" applyFont="1" applyBorder="1" applyAlignment="1">
      <alignment horizontal="justify" vertical="top"/>
    </xf>
    <xf numFmtId="168" fontId="15" fillId="0" borderId="1" xfId="840" applyNumberFormat="1" applyFont="1" applyBorder="1" applyAlignment="1">
      <alignment horizontal="center" vertical="center" wrapText="1"/>
    </xf>
    <xf numFmtId="168" fontId="16" fillId="0" borderId="1" xfId="840" applyNumberFormat="1" applyFont="1" applyFill="1" applyBorder="1" applyAlignment="1">
      <alignment horizontal="center" vertical="center" wrapText="1"/>
    </xf>
    <xf numFmtId="0" fontId="16" fillId="0" borderId="0" xfId="840" applyFont="1" applyBorder="1" applyAlignment="1">
      <alignment horizontal="center" vertical="center"/>
    </xf>
    <xf numFmtId="0" fontId="16" fillId="0" borderId="0" xfId="840" applyFont="1" applyBorder="1" applyAlignment="1">
      <alignment horizontal="left" vertical="top"/>
    </xf>
    <xf numFmtId="0" fontId="16" fillId="0" borderId="0" xfId="840" applyFont="1" applyBorder="1" applyAlignment="1">
      <alignment horizontal="justify" vertical="top"/>
    </xf>
    <xf numFmtId="168" fontId="16" fillId="0" borderId="0" xfId="840" applyNumberFormat="1" applyFont="1" applyBorder="1" applyAlignment="1">
      <alignment horizontal="center" vertical="center"/>
    </xf>
    <xf numFmtId="1" fontId="16" fillId="0" borderId="1" xfId="895" applyNumberFormat="1" applyFont="1" applyBorder="1" applyAlignment="1">
      <alignment horizontal="left" vertical="top" wrapText="1"/>
    </xf>
    <xf numFmtId="0" fontId="17" fillId="0" borderId="0" xfId="0" applyFont="1" applyFill="1" applyBorder="1" applyAlignment="1">
      <alignment vertical="center" wrapText="1"/>
    </xf>
    <xf numFmtId="0" fontId="0" fillId="0" borderId="0" xfId="0" applyBorder="1" applyAlignment="1">
      <alignment vertical="center" wrapText="1"/>
    </xf>
    <xf numFmtId="0" fontId="16" fillId="0" borderId="1" xfId="895" applyFont="1" applyBorder="1" applyAlignment="1">
      <alignment vertical="top" wrapText="1"/>
    </xf>
    <xf numFmtId="0" fontId="15" fillId="0" borderId="1" xfId="895" applyFont="1" applyBorder="1" applyAlignment="1">
      <alignment vertical="top" wrapText="1"/>
    </xf>
    <xf numFmtId="167" fontId="16" fillId="0" borderId="1" xfId="895" applyNumberFormat="1" applyFont="1" applyBorder="1" applyAlignment="1">
      <alignment horizontal="center" vertical="center" wrapText="1"/>
    </xf>
    <xf numFmtId="0" fontId="16" fillId="0" borderId="0" xfId="1" applyFont="1"/>
    <xf numFmtId="0" fontId="77" fillId="26" borderId="1" xfId="1" applyFont="1" applyFill="1" applyBorder="1" applyAlignment="1">
      <alignment horizontal="left" vertical="top" wrapText="1"/>
    </xf>
    <xf numFmtId="0" fontId="78" fillId="0" borderId="0" xfId="1" applyFont="1"/>
    <xf numFmtId="0" fontId="78" fillId="0" borderId="0" xfId="1" applyFont="1" applyAlignment="1">
      <alignment horizontal="right"/>
    </xf>
    <xf numFmtId="0" fontId="20" fillId="0" borderId="1" xfId="1" applyFont="1" applyBorder="1" applyAlignment="1">
      <alignment horizontal="justify" vertical="top" wrapText="1"/>
    </xf>
    <xf numFmtId="168" fontId="78" fillId="0" borderId="1" xfId="0" applyNumberFormat="1" applyFont="1" applyFill="1" applyBorder="1" applyAlignment="1">
      <alignment horizontal="center" vertical="center" wrapText="1"/>
    </xf>
    <xf numFmtId="171" fontId="77" fillId="0" borderId="1" xfId="1" applyNumberFormat="1" applyFont="1" applyBorder="1" applyAlignment="1">
      <alignment horizontal="center" vertical="center" wrapText="1"/>
    </xf>
    <xf numFmtId="0" fontId="15" fillId="0" borderId="0" xfId="1" applyFont="1" applyAlignment="1">
      <alignment wrapText="1"/>
    </xf>
    <xf numFmtId="171" fontId="77" fillId="0" borderId="1" xfId="1" applyNumberFormat="1" applyFont="1" applyBorder="1" applyAlignment="1">
      <alignment vertical="center" wrapText="1"/>
    </xf>
    <xf numFmtId="171" fontId="77" fillId="0" borderId="1" xfId="1" applyNumberFormat="1" applyFont="1" applyBorder="1" applyAlignment="1">
      <alignment horizontal="justify" vertical="top" wrapText="1"/>
    </xf>
    <xf numFmtId="0" fontId="91" fillId="0" borderId="1" xfId="0" applyFont="1" applyBorder="1" applyAlignment="1">
      <alignment horizontal="left" vertical="top" wrapText="1"/>
    </xf>
    <xf numFmtId="0" fontId="15" fillId="0" borderId="1" xfId="1" applyFont="1" applyBorder="1" applyAlignment="1">
      <alignment horizontal="left" vertical="center" wrapText="1"/>
    </xf>
    <xf numFmtId="168" fontId="93" fillId="0" borderId="1" xfId="1" applyNumberFormat="1" applyFont="1" applyFill="1" applyBorder="1" applyAlignment="1">
      <alignment horizontal="center" vertical="center" wrapText="1"/>
    </xf>
    <xf numFmtId="4" fontId="15" fillId="0" borderId="1" xfId="881" applyNumberFormat="1" applyFont="1" applyBorder="1" applyAlignment="1">
      <alignment vertical="center" wrapText="1"/>
    </xf>
    <xf numFmtId="4" fontId="16" fillId="0" borderId="1" xfId="882" applyNumberFormat="1" applyFont="1" applyBorder="1" applyAlignment="1">
      <alignment horizontal="center" vertical="center" wrapText="1"/>
    </xf>
    <xf numFmtId="1" fontId="15" fillId="0" borderId="1" xfId="895" applyNumberFormat="1" applyFont="1" applyBorder="1" applyAlignment="1">
      <alignment horizontal="left" vertical="top" wrapText="1"/>
    </xf>
    <xf numFmtId="4" fontId="15" fillId="0" borderId="1" xfId="895" applyNumberFormat="1" applyFont="1" applyBorder="1" applyAlignment="1">
      <alignment horizontal="center" vertical="center" wrapText="1"/>
    </xf>
    <xf numFmtId="4" fontId="16" fillId="0" borderId="1" xfId="895" applyNumberFormat="1" applyFont="1" applyBorder="1" applyAlignment="1">
      <alignment horizontal="center" vertical="center" wrapText="1"/>
    </xf>
    <xf numFmtId="2" fontId="15" fillId="0" borderId="1" xfId="895" applyNumberFormat="1" applyFont="1" applyBorder="1" applyAlignment="1">
      <alignment horizontal="center" vertical="center" wrapText="1"/>
    </xf>
    <xf numFmtId="2" fontId="16" fillId="0" borderId="1" xfId="895" applyNumberFormat="1" applyFont="1" applyBorder="1" applyAlignment="1">
      <alignment horizontal="center" vertical="center" wrapText="1"/>
    </xf>
    <xf numFmtId="2" fontId="20" fillId="0" borderId="0" xfId="1" applyNumberFormat="1" applyFont="1"/>
    <xf numFmtId="0" fontId="91" fillId="0" borderId="1" xfId="1" applyFont="1" applyBorder="1" applyAlignment="1">
      <alignment horizontal="justify" vertical="top" wrapText="1"/>
    </xf>
    <xf numFmtId="0" fontId="91" fillId="0" borderId="1" xfId="1" applyFont="1" applyBorder="1" applyAlignment="1">
      <alignment horizontal="center" vertical="top" wrapText="1"/>
    </xf>
    <xf numFmtId="0" fontId="91" fillId="0" borderId="1" xfId="1" applyFont="1" applyFill="1" applyBorder="1" applyAlignment="1">
      <alignment horizontal="justify" vertical="top" wrapText="1"/>
    </xf>
    <xf numFmtId="2" fontId="78" fillId="0" borderId="1" xfId="0" applyNumberFormat="1" applyFont="1" applyBorder="1" applyAlignment="1">
      <alignment horizontal="left" vertical="center" wrapText="1"/>
    </xf>
    <xf numFmtId="168" fontId="16" fillId="0" borderId="1" xfId="0" applyNumberFormat="1" applyFont="1" applyFill="1" applyBorder="1" applyAlignment="1">
      <alignment horizontal="center" vertical="center" wrapText="1"/>
    </xf>
    <xf numFmtId="4" fontId="16" fillId="0" borderId="1" xfId="0" applyNumberFormat="1" applyFont="1" applyFill="1" applyBorder="1" applyAlignment="1" applyProtection="1">
      <alignment vertical="center" wrapText="1"/>
      <protection locked="0"/>
    </xf>
    <xf numFmtId="0" fontId="16" fillId="0" borderId="12" xfId="1" applyFont="1" applyBorder="1" applyAlignment="1">
      <alignment horizontal="left" vertical="top" wrapText="1"/>
    </xf>
    <xf numFmtId="168" fontId="15" fillId="0" borderId="1" xfId="1" applyNumberFormat="1" applyFont="1" applyBorder="1" applyAlignment="1">
      <alignment horizontal="center" vertical="center" wrapText="1"/>
    </xf>
    <xf numFmtId="0" fontId="16" fillId="0" borderId="0" xfId="1" applyFont="1"/>
    <xf numFmtId="0" fontId="77" fillId="0" borderId="12" xfId="1" applyFont="1" applyBorder="1" applyAlignment="1" applyProtection="1">
      <alignment horizontal="left" vertical="top" wrapText="1"/>
      <protection locked="0"/>
    </xf>
    <xf numFmtId="168" fontId="16" fillId="0" borderId="12" xfId="1" applyNumberFormat="1" applyFont="1" applyBorder="1" applyAlignment="1">
      <alignment horizontal="center" vertical="center" wrapText="1"/>
    </xf>
    <xf numFmtId="167" fontId="15" fillId="0" borderId="15" xfId="1" applyNumberFormat="1" applyFont="1" applyBorder="1" applyAlignment="1">
      <alignment horizontal="center" vertical="center"/>
    </xf>
    <xf numFmtId="0" fontId="81" fillId="0" borderId="1" xfId="0" applyFont="1" applyBorder="1" applyAlignment="1">
      <alignment vertical="center" wrapText="1"/>
    </xf>
    <xf numFmtId="0" fontId="81" fillId="0" borderId="1" xfId="0" applyFont="1" applyBorder="1" applyAlignment="1">
      <alignment horizontal="justify" vertical="center" wrapText="1"/>
    </xf>
    <xf numFmtId="167" fontId="16" fillId="0" borderId="15" xfId="1" applyNumberFormat="1" applyFont="1" applyBorder="1" applyAlignment="1">
      <alignment horizontal="center" vertical="center"/>
    </xf>
    <xf numFmtId="0" fontId="80" fillId="0" borderId="1" xfId="0" applyFont="1" applyBorder="1" applyAlignment="1">
      <alignment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top" wrapText="1"/>
    </xf>
    <xf numFmtId="49" fontId="16" fillId="0" borderId="12" xfId="1" applyNumberFormat="1" applyFont="1" applyBorder="1" applyAlignment="1">
      <alignment horizontal="center" vertical="top" wrapText="1"/>
    </xf>
    <xf numFmtId="168" fontId="77" fillId="0" borderId="12" xfId="1" applyNumberFormat="1" applyFont="1" applyBorder="1" applyAlignment="1" applyProtection="1">
      <alignment horizontal="center" vertical="center" wrapText="1"/>
      <protection locked="0"/>
    </xf>
    <xf numFmtId="168" fontId="77" fillId="3" borderId="12" xfId="1" applyNumberFormat="1" applyFont="1" applyFill="1" applyBorder="1" applyAlignment="1" applyProtection="1">
      <alignment horizontal="center" vertical="center" wrapText="1"/>
      <protection locked="0"/>
    </xf>
    <xf numFmtId="0" fontId="77" fillId="0" borderId="12" xfId="1" applyFont="1" applyBorder="1" applyAlignment="1" applyProtection="1">
      <alignment horizontal="justify" vertical="top" wrapText="1"/>
      <protection locked="0"/>
    </xf>
    <xf numFmtId="0" fontId="15" fillId="0" borderId="17" xfId="1" applyFont="1" applyBorder="1" applyAlignment="1">
      <alignment horizontal="center" vertical="center" wrapText="1"/>
    </xf>
    <xf numFmtId="4" fontId="91" fillId="0" borderId="1" xfId="1" applyNumberFormat="1" applyFont="1" applyBorder="1" applyAlignment="1">
      <alignment horizontal="justify" vertical="top" wrapText="1"/>
    </xf>
    <xf numFmtId="0" fontId="20" fillId="0" borderId="1" xfId="0" applyFont="1" applyBorder="1" applyAlignment="1">
      <alignment horizontal="justify" vertical="top" wrapText="1"/>
    </xf>
    <xf numFmtId="0" fontId="18" fillId="3" borderId="1" xfId="1" applyFont="1" applyFill="1" applyBorder="1" applyAlignment="1">
      <alignment horizontal="justify" vertical="center" wrapText="1"/>
    </xf>
    <xf numFmtId="0" fontId="16" fillId="0" borderId="1" xfId="1" applyFont="1" applyBorder="1" applyAlignment="1">
      <alignment horizontal="justify" vertical="center" wrapText="1"/>
    </xf>
    <xf numFmtId="0" fontId="16" fillId="0" borderId="1" xfId="1" applyFont="1" applyBorder="1" applyAlignment="1">
      <alignment horizontal="left" vertical="center" wrapText="1"/>
    </xf>
    <xf numFmtId="0" fontId="91" fillId="0" borderId="1" xfId="1" applyFont="1" applyBorder="1" applyAlignment="1">
      <alignment vertical="top" wrapText="1"/>
    </xf>
    <xf numFmtId="168" fontId="16" fillId="0" borderId="1" xfId="0" applyNumberFormat="1" applyFont="1" applyFill="1" applyBorder="1" applyAlignment="1">
      <alignment horizontal="justify" vertical="center" wrapText="1"/>
    </xf>
    <xf numFmtId="0" fontId="16" fillId="0" borderId="0" xfId="1" applyFont="1"/>
    <xf numFmtId="0" fontId="78" fillId="0" borderId="13" xfId="1" applyFont="1" applyBorder="1" applyAlignment="1">
      <alignment vertical="top" wrapText="1"/>
    </xf>
    <xf numFmtId="0" fontId="20" fillId="0" borderId="0" xfId="1" applyFont="1" applyAlignment="1">
      <alignment horizontal="center"/>
    </xf>
    <xf numFmtId="4" fontId="16" fillId="0" borderId="1" xfId="0" applyNumberFormat="1" applyFont="1" applyFill="1" applyBorder="1" applyAlignment="1" applyProtection="1">
      <alignment horizontal="left" vertical="center" wrapText="1"/>
      <protection locked="0"/>
    </xf>
    <xf numFmtId="1" fontId="15" fillId="0" borderId="1" xfId="895" applyNumberFormat="1" applyFont="1" applyBorder="1" applyAlignment="1">
      <alignment horizontal="center" vertical="top"/>
    </xf>
    <xf numFmtId="1" fontId="15" fillId="0" borderId="1" xfId="895" applyNumberFormat="1" applyFont="1" applyBorder="1" applyAlignment="1">
      <alignment horizontal="left" vertical="top"/>
    </xf>
    <xf numFmtId="1" fontId="15" fillId="0" borderId="1" xfId="895" applyNumberFormat="1" applyFont="1" applyFill="1" applyBorder="1" applyAlignment="1">
      <alignment vertical="top" wrapText="1"/>
    </xf>
    <xf numFmtId="167" fontId="15" fillId="0" borderId="1" xfId="895" applyNumberFormat="1" applyFont="1" applyBorder="1" applyAlignment="1">
      <alignment horizontal="center" vertical="top"/>
    </xf>
    <xf numFmtId="2" fontId="15" fillId="0" borderId="1" xfId="895" applyNumberFormat="1" applyFont="1" applyBorder="1" applyAlignment="1">
      <alignment horizontal="center" vertical="top"/>
    </xf>
    <xf numFmtId="168" fontId="16" fillId="0" borderId="1" xfId="1" applyNumberFormat="1" applyFont="1" applyFill="1" applyBorder="1" applyAlignment="1">
      <alignment horizontal="justify" vertical="top" wrapText="1"/>
    </xf>
    <xf numFmtId="0" fontId="91" fillId="0" borderId="1" xfId="1" applyFont="1" applyBorder="1" applyAlignment="1">
      <alignment horizontal="center" vertical="center" wrapText="1"/>
    </xf>
    <xf numFmtId="168" fontId="77" fillId="0" borderId="1" xfId="1" applyNumberFormat="1" applyFont="1" applyFill="1" applyBorder="1" applyAlignment="1" applyProtection="1">
      <alignment horizontal="justify" vertical="top" wrapText="1"/>
      <protection locked="0"/>
    </xf>
    <xf numFmtId="0" fontId="91" fillId="0" borderId="1" xfId="1" applyFont="1" applyFill="1" applyBorder="1" applyAlignment="1">
      <alignment vertical="top" wrapText="1"/>
    </xf>
    <xf numFmtId="0" fontId="20" fillId="0" borderId="0" xfId="1" applyFont="1" applyAlignment="1">
      <alignment wrapText="1"/>
    </xf>
    <xf numFmtId="0" fontId="16" fillId="0" borderId="0" xfId="1" applyFont="1"/>
    <xf numFmtId="168" fontId="16" fillId="0" borderId="1" xfId="1" applyNumberFormat="1" applyFont="1" applyBorder="1" applyAlignment="1">
      <alignment horizontal="justify" vertical="top" wrapText="1"/>
    </xf>
    <xf numFmtId="167" fontId="15" fillId="0" borderId="1" xfId="895" applyNumberFormat="1" applyFont="1" applyBorder="1" applyAlignment="1">
      <alignment horizontal="center" vertical="center"/>
    </xf>
    <xf numFmtId="0" fontId="75" fillId="26" borderId="1" xfId="1" applyFont="1" applyFill="1" applyBorder="1" applyAlignment="1">
      <alignment vertical="top" wrapText="1"/>
    </xf>
    <xf numFmtId="167" fontId="87" fillId="26" borderId="1" xfId="1" applyNumberFormat="1" applyFont="1" applyFill="1" applyBorder="1" applyAlignment="1">
      <alignment vertical="center" wrapText="1"/>
    </xf>
    <xf numFmtId="0" fontId="78" fillId="3" borderId="1" xfId="882" applyFont="1" applyFill="1" applyBorder="1" applyAlignment="1">
      <alignment horizontal="justify" vertical="top" wrapText="1"/>
    </xf>
    <xf numFmtId="0" fontId="91" fillId="0" borderId="0" xfId="1" applyFont="1" applyFill="1" applyBorder="1" applyAlignment="1">
      <alignment horizontal="justify" vertical="top" wrapText="1"/>
    </xf>
    <xf numFmtId="0" fontId="20" fillId="0" borderId="0" xfId="1" applyFont="1" applyBorder="1"/>
    <xf numFmtId="0" fontId="91" fillId="0" borderId="1" xfId="1" applyFont="1" applyFill="1" applyBorder="1" applyAlignment="1">
      <alignment horizontal="left" vertical="top" wrapText="1"/>
    </xf>
    <xf numFmtId="168" fontId="15" fillId="0" borderId="1" xfId="1" applyNumberFormat="1" applyFont="1" applyBorder="1" applyAlignment="1">
      <alignment horizontal="center" vertical="center" wrapText="1"/>
    </xf>
    <xf numFmtId="168" fontId="15" fillId="0" borderId="17" xfId="1" applyNumberFormat="1" applyFont="1" applyBorder="1" applyAlignment="1">
      <alignment horizontal="center" vertical="center" wrapText="1"/>
    </xf>
    <xf numFmtId="168" fontId="16" fillId="0" borderId="1" xfId="1" applyNumberFormat="1" applyFont="1" applyBorder="1" applyAlignment="1">
      <alignment horizontal="center" vertical="center" wrapText="1"/>
    </xf>
    <xf numFmtId="0" fontId="15" fillId="0" borderId="1" xfId="1" applyFont="1" applyBorder="1" applyAlignment="1">
      <alignment horizontal="left" vertical="top" wrapText="1"/>
    </xf>
    <xf numFmtId="168" fontId="16" fillId="0" borderId="1" xfId="1" applyNumberFormat="1" applyFont="1" applyBorder="1" applyAlignment="1">
      <alignment horizontal="justify" vertical="center" wrapText="1"/>
    </xf>
    <xf numFmtId="168" fontId="15" fillId="0" borderId="1" xfId="1" applyNumberFormat="1" applyFont="1" applyFill="1" applyBorder="1" applyAlignment="1">
      <alignment horizontal="center" vertical="center" wrapText="1"/>
    </xf>
    <xf numFmtId="0" fontId="16" fillId="0" borderId="1" xfId="1" applyFont="1" applyFill="1" applyBorder="1" applyAlignment="1">
      <alignment horizontal="justify" vertical="top"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16" fillId="0" borderId="0" xfId="1" applyFont="1"/>
    <xf numFmtId="0" fontId="16" fillId="0" borderId="1" xfId="1" applyFont="1" applyBorder="1" applyAlignment="1">
      <alignment horizontal="center" vertical="center" wrapText="1"/>
    </xf>
    <xf numFmtId="0" fontId="16" fillId="0" borderId="1" xfId="1" applyFont="1" applyBorder="1" applyAlignment="1">
      <alignment horizontal="left" vertical="top" wrapText="1"/>
    </xf>
    <xf numFmtId="168" fontId="16" fillId="0" borderId="17" xfId="1" applyNumberFormat="1" applyFont="1" applyBorder="1" applyAlignment="1">
      <alignment horizontal="center" vertical="center" wrapText="1"/>
    </xf>
    <xf numFmtId="49" fontId="16" fillId="0" borderId="1" xfId="1" applyNumberFormat="1" applyFont="1" applyFill="1" applyBorder="1" applyAlignment="1">
      <alignment horizontal="center" vertical="center" wrapText="1"/>
    </xf>
    <xf numFmtId="168" fontId="16" fillId="0" borderId="1" xfId="1" applyNumberFormat="1" applyFont="1" applyBorder="1" applyAlignment="1">
      <alignment horizontal="justify" vertical="top" wrapText="1"/>
    </xf>
    <xf numFmtId="0" fontId="20" fillId="0" borderId="0" xfId="1" applyFont="1" applyAlignment="1">
      <alignment horizontal="center"/>
    </xf>
    <xf numFmtId="0" fontId="15" fillId="0" borderId="1" xfId="1" applyFont="1" applyBorder="1" applyAlignment="1">
      <alignment horizontal="center" vertical="center"/>
    </xf>
    <xf numFmtId="0" fontId="16" fillId="0" borderId="1" xfId="1" applyFont="1" applyBorder="1" applyAlignment="1">
      <alignment horizontal="center" vertical="center"/>
    </xf>
    <xf numFmtId="0" fontId="15" fillId="0" borderId="1" xfId="1" applyFont="1" applyBorder="1" applyAlignment="1">
      <alignment horizontal="left" vertical="top"/>
    </xf>
    <xf numFmtId="168" fontId="19" fillId="29" borderId="1" xfId="1" applyNumberFormat="1" applyFont="1" applyFill="1" applyBorder="1" applyAlignment="1">
      <alignment horizontal="center" vertical="center"/>
    </xf>
    <xf numFmtId="0" fontId="78" fillId="0" borderId="0" xfId="1" applyFont="1"/>
    <xf numFmtId="0" fontId="87" fillId="0" borderId="0" xfId="1" applyFont="1" applyAlignment="1">
      <alignment horizontal="center" vertical="center" wrapText="1"/>
    </xf>
    <xf numFmtId="168" fontId="78" fillId="0" borderId="1" xfId="1" applyNumberFormat="1" applyFont="1" applyBorder="1" applyAlignment="1">
      <alignment horizontal="center" vertical="center" wrapText="1"/>
    </xf>
    <xf numFmtId="0" fontId="87" fillId="0" borderId="1" xfId="1" applyFont="1" applyBorder="1" applyAlignment="1">
      <alignment horizontal="left" vertical="center" wrapText="1"/>
    </xf>
    <xf numFmtId="167" fontId="80" fillId="3" borderId="13" xfId="1" applyNumberFormat="1" applyFont="1" applyFill="1" applyBorder="1" applyAlignment="1">
      <alignment horizontal="justify" vertical="top" wrapText="1"/>
    </xf>
    <xf numFmtId="167" fontId="80" fillId="3" borderId="1" xfId="1" applyNumberFormat="1" applyFont="1" applyFill="1" applyBorder="1" applyAlignment="1">
      <alignment vertical="center" wrapText="1"/>
    </xf>
    <xf numFmtId="167" fontId="81" fillId="3" borderId="1" xfId="1" applyNumberFormat="1" applyFont="1" applyFill="1" applyBorder="1" applyAlignment="1">
      <alignment horizontal="justify" vertical="center" wrapText="1"/>
    </xf>
    <xf numFmtId="49" fontId="78" fillId="0" borderId="1" xfId="1" applyNumberFormat="1" applyFont="1" applyFill="1" applyBorder="1" applyAlignment="1">
      <alignment horizontal="center" vertical="top"/>
    </xf>
    <xf numFmtId="0" fontId="78" fillId="0" borderId="1" xfId="1" applyFont="1" applyFill="1" applyBorder="1" applyAlignment="1">
      <alignment horizontal="left" vertical="top" wrapText="1"/>
    </xf>
    <xf numFmtId="167" fontId="15" fillId="0" borderId="1" xfId="1" applyNumberFormat="1" applyFont="1" applyFill="1" applyBorder="1" applyAlignment="1">
      <alignment horizontal="justify" vertical="top"/>
    </xf>
    <xf numFmtId="49" fontId="78" fillId="0" borderId="1" xfId="1" applyNumberFormat="1" applyFont="1" applyFill="1" applyBorder="1" applyAlignment="1">
      <alignment horizontal="center" vertical="top" wrapText="1"/>
    </xf>
    <xf numFmtId="167" fontId="16" fillId="0" borderId="1" xfId="1" applyNumberFormat="1" applyFont="1" applyFill="1" applyBorder="1" applyAlignment="1">
      <alignment horizontal="left" vertical="top" wrapText="1"/>
    </xf>
    <xf numFmtId="167" fontId="78" fillId="0" borderId="1" xfId="1" applyNumberFormat="1" applyFont="1" applyFill="1" applyBorder="1" applyAlignment="1">
      <alignment horizontal="center" vertical="top"/>
    </xf>
    <xf numFmtId="167" fontId="78" fillId="0" borderId="1" xfId="1" applyNumberFormat="1" applyFont="1" applyFill="1" applyBorder="1" applyAlignment="1">
      <alignment horizontal="center" vertical="top" wrapText="1"/>
    </xf>
    <xf numFmtId="167" fontId="78" fillId="0" borderId="1" xfId="1" applyNumberFormat="1" applyFont="1" applyFill="1" applyBorder="1" applyAlignment="1">
      <alignment horizontal="justify" vertical="top" wrapText="1"/>
    </xf>
    <xf numFmtId="49" fontId="15" fillId="0" borderId="1" xfId="1" applyNumberFormat="1" applyFont="1" applyFill="1" applyBorder="1" applyAlignment="1">
      <alignment horizontal="center" vertical="top" wrapText="1"/>
    </xf>
    <xf numFmtId="0" fontId="15" fillId="0" borderId="1" xfId="1" applyFont="1" applyFill="1" applyBorder="1" applyAlignment="1">
      <alignment horizontal="left" vertical="top" wrapText="1"/>
    </xf>
    <xf numFmtId="167" fontId="16" fillId="0" borderId="1" xfId="1" applyNumberFormat="1" applyFont="1" applyFill="1" applyBorder="1" applyAlignment="1">
      <alignment horizontal="justify" vertical="top"/>
    </xf>
    <xf numFmtId="0" fontId="15" fillId="0" borderId="1" xfId="1" applyFont="1" applyFill="1" applyBorder="1" applyAlignment="1">
      <alignment horizontal="center" vertical="center" wrapText="1"/>
    </xf>
    <xf numFmtId="167" fontId="15"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top"/>
    </xf>
    <xf numFmtId="167" fontId="78" fillId="0" borderId="1" xfId="1" applyNumberFormat="1" applyFont="1" applyFill="1" applyBorder="1" applyAlignment="1">
      <alignment horizontal="justify" vertical="top"/>
    </xf>
    <xf numFmtId="167" fontId="16" fillId="0" borderId="1" xfId="1" applyNumberFormat="1" applyFont="1" applyFill="1" applyBorder="1" applyAlignment="1">
      <alignment horizontal="center" vertical="top"/>
    </xf>
    <xf numFmtId="0" fontId="77" fillId="0" borderId="1" xfId="1" applyFont="1" applyBorder="1" applyAlignment="1" applyProtection="1">
      <alignment horizontal="justify" vertical="top" wrapText="1"/>
      <protection locked="0"/>
    </xf>
    <xf numFmtId="49" fontId="15" fillId="0" borderId="1" xfId="1" applyNumberFormat="1" applyFont="1" applyFill="1" applyBorder="1" applyAlignment="1">
      <alignment horizontal="left" vertical="top" wrapText="1"/>
    </xf>
    <xf numFmtId="168" fontId="15" fillId="0" borderId="1" xfId="1" applyNumberFormat="1" applyFont="1" applyBorder="1" applyAlignment="1">
      <alignment horizontal="center" vertical="top" wrapText="1"/>
    </xf>
    <xf numFmtId="168" fontId="15" fillId="0" borderId="1" xfId="1" applyNumberFormat="1" applyFont="1" applyBorder="1" applyAlignment="1">
      <alignment horizontal="left" vertical="top" wrapText="1"/>
    </xf>
    <xf numFmtId="168" fontId="16" fillId="0" borderId="1" xfId="1" applyNumberFormat="1" applyFont="1" applyBorder="1" applyAlignment="1">
      <alignment horizontal="center" vertical="top" wrapText="1"/>
    </xf>
    <xf numFmtId="168" fontId="16" fillId="0" borderId="1" xfId="1" applyNumberFormat="1" applyFont="1" applyBorder="1" applyAlignment="1">
      <alignment horizontal="left" vertical="top" wrapText="1"/>
    </xf>
    <xf numFmtId="168" fontId="16" fillId="0" borderId="1" xfId="1" applyNumberFormat="1" applyFont="1" applyBorder="1" applyAlignment="1">
      <alignment vertical="center" wrapText="1"/>
    </xf>
    <xf numFmtId="168" fontId="15" fillId="0" borderId="17" xfId="1" applyNumberFormat="1" applyFont="1" applyBorder="1" applyAlignment="1">
      <alignment horizontal="left" vertical="top" wrapText="1"/>
    </xf>
    <xf numFmtId="168" fontId="16" fillId="0" borderId="12" xfId="1" applyNumberFormat="1" applyFont="1" applyBorder="1" applyAlignment="1">
      <alignment vertical="top" wrapText="1"/>
    </xf>
    <xf numFmtId="168" fontId="16" fillId="0" borderId="17" xfId="1" applyNumberFormat="1" applyFont="1" applyBorder="1" applyAlignment="1">
      <alignment horizontal="left" vertical="top" wrapText="1"/>
    </xf>
    <xf numFmtId="168" fontId="16" fillId="0" borderId="17" xfId="1" applyNumberFormat="1" applyFont="1" applyBorder="1" applyAlignment="1">
      <alignment vertical="top" wrapText="1"/>
    </xf>
    <xf numFmtId="168" fontId="15" fillId="0" borderId="1" xfId="1" applyNumberFormat="1" applyFont="1" applyBorder="1" applyAlignment="1">
      <alignment vertical="top" wrapText="1"/>
    </xf>
    <xf numFmtId="168" fontId="16" fillId="0" borderId="1" xfId="1" applyNumberFormat="1" applyFont="1" applyBorder="1" applyAlignment="1">
      <alignment vertical="top" wrapText="1"/>
    </xf>
    <xf numFmtId="0" fontId="16" fillId="0" borderId="1" xfId="1" applyFont="1" applyBorder="1" applyAlignment="1">
      <alignment vertical="center" wrapText="1"/>
    </xf>
    <xf numFmtId="168" fontId="15" fillId="0" borderId="12" xfId="1" applyNumberFormat="1" applyFont="1" applyBorder="1" applyAlignment="1">
      <alignment horizontal="left" vertical="top" wrapText="1"/>
    </xf>
    <xf numFmtId="168" fontId="15" fillId="3" borderId="1" xfId="1" applyNumberFormat="1" applyFont="1" applyFill="1" applyBorder="1" applyAlignment="1">
      <alignment horizontal="center" vertical="top" wrapText="1"/>
    </xf>
    <xf numFmtId="168" fontId="15" fillId="0" borderId="1" xfId="1" applyNumberFormat="1" applyFont="1" applyBorder="1" applyAlignment="1">
      <alignment vertical="center" wrapText="1"/>
    </xf>
    <xf numFmtId="49" fontId="16" fillId="3" borderId="1" xfId="1" applyNumberFormat="1" applyFont="1" applyFill="1" applyBorder="1" applyAlignment="1">
      <alignment horizontal="center" vertical="top" wrapText="1"/>
    </xf>
    <xf numFmtId="0" fontId="87" fillId="3" borderId="1" xfId="1" applyFont="1" applyFill="1" applyBorder="1" applyAlignment="1">
      <alignment vertical="center" wrapText="1"/>
    </xf>
    <xf numFmtId="0" fontId="87" fillId="3" borderId="1" xfId="1" applyFont="1" applyFill="1" applyBorder="1" applyAlignment="1">
      <alignment horizontal="right" vertical="center" wrapText="1"/>
    </xf>
    <xf numFmtId="0" fontId="90" fillId="3" borderId="1" xfId="1" applyFont="1" applyFill="1" applyBorder="1" applyAlignment="1">
      <alignment vertical="center" wrapText="1"/>
    </xf>
    <xf numFmtId="168" fontId="19" fillId="3" borderId="1" xfId="1" applyNumberFormat="1" applyFont="1" applyFill="1" applyBorder="1" applyAlignment="1">
      <alignment horizontal="center" vertical="center"/>
    </xf>
    <xf numFmtId="0" fontId="90" fillId="3" borderId="1" xfId="1" applyFont="1" applyFill="1" applyBorder="1" applyAlignment="1">
      <alignment horizontal="left" vertical="center" wrapText="1"/>
    </xf>
    <xf numFmtId="0" fontId="15" fillId="0" borderId="12" xfId="1" applyFont="1" applyBorder="1" applyAlignment="1">
      <alignment horizontal="left" vertical="top" wrapText="1"/>
    </xf>
    <xf numFmtId="168" fontId="15" fillId="0" borderId="0" xfId="1" applyNumberFormat="1" applyFont="1" applyAlignment="1">
      <alignment horizontal="center" vertical="center"/>
    </xf>
    <xf numFmtId="0" fontId="87" fillId="3" borderId="1" xfId="1" applyFont="1" applyFill="1" applyBorder="1" applyAlignment="1">
      <alignment horizontal="left" vertical="center" wrapText="1"/>
    </xf>
    <xf numFmtId="0" fontId="19" fillId="3" borderId="1" xfId="1" applyFont="1" applyFill="1" applyBorder="1" applyAlignment="1">
      <alignment horizontal="left" vertical="center" wrapText="1"/>
    </xf>
    <xf numFmtId="168" fontId="87" fillId="3" borderId="1" xfId="1" applyNumberFormat="1" applyFont="1" applyFill="1" applyBorder="1" applyAlignment="1">
      <alignment horizontal="center" vertical="center" wrapText="1"/>
    </xf>
    <xf numFmtId="49" fontId="16" fillId="3" borderId="0" xfId="1" applyNumberFormat="1" applyFont="1" applyFill="1" applyAlignment="1">
      <alignment horizontal="center" vertical="center" wrapText="1"/>
    </xf>
    <xf numFmtId="0" fontId="16" fillId="3" borderId="0" xfId="1" applyFont="1" applyFill="1" applyAlignment="1">
      <alignment horizontal="left" wrapText="1"/>
    </xf>
    <xf numFmtId="0" fontId="16" fillId="3" borderId="0" xfId="1" applyFont="1" applyFill="1" applyAlignment="1">
      <alignment horizontal="left" vertical="center" wrapText="1"/>
    </xf>
    <xf numFmtId="0" fontId="16" fillId="3" borderId="0" xfId="1" applyFont="1" applyFill="1" applyAlignment="1">
      <alignment horizontal="right" vertical="center" wrapText="1"/>
    </xf>
    <xf numFmtId="0" fontId="15" fillId="3" borderId="0" xfId="902" applyFont="1" applyFill="1" applyAlignment="1">
      <alignment horizontal="center" vertical="center" wrapText="1"/>
    </xf>
    <xf numFmtId="0" fontId="16" fillId="3" borderId="0" xfId="821" applyFont="1" applyFill="1" applyAlignment="1">
      <alignment vertical="center"/>
    </xf>
    <xf numFmtId="49" fontId="16" fillId="3" borderId="1" xfId="1" applyNumberFormat="1" applyFont="1" applyFill="1" applyBorder="1" applyAlignment="1">
      <alignment horizontal="center" vertical="center" wrapText="1"/>
    </xf>
    <xf numFmtId="0" fontId="81" fillId="3" borderId="1" xfId="1" applyFont="1" applyFill="1" applyBorder="1" applyAlignment="1">
      <alignment horizontal="center" vertical="center" wrapText="1"/>
    </xf>
    <xf numFmtId="0" fontId="81" fillId="3" borderId="1" xfId="1" applyFont="1" applyFill="1" applyBorder="1" applyAlignment="1">
      <alignment vertical="center" wrapText="1"/>
    </xf>
    <xf numFmtId="0" fontId="81" fillId="3" borderId="1" xfId="1" applyFont="1" applyFill="1" applyBorder="1" applyAlignment="1">
      <alignment horizontal="justify" vertical="top" wrapText="1"/>
    </xf>
    <xf numFmtId="0" fontId="80" fillId="3" borderId="1" xfId="1" applyFont="1" applyFill="1" applyBorder="1" applyAlignment="1">
      <alignment horizontal="center" vertical="center" wrapText="1"/>
    </xf>
    <xf numFmtId="0" fontId="80" fillId="3" borderId="1" xfId="1" applyFont="1" applyFill="1" applyBorder="1" applyAlignment="1">
      <alignment vertical="center" wrapText="1"/>
    </xf>
    <xf numFmtId="0" fontId="80" fillId="3" borderId="0" xfId="1" applyFont="1" applyFill="1"/>
    <xf numFmtId="0" fontId="80" fillId="0" borderId="0" xfId="1" applyFont="1" applyAlignment="1">
      <alignment vertical="top" wrapText="1"/>
    </xf>
    <xf numFmtId="0" fontId="80" fillId="3" borderId="1" xfId="1" applyFont="1" applyFill="1" applyBorder="1"/>
    <xf numFmtId="0" fontId="81" fillId="3" borderId="1" xfId="1" applyFont="1" applyFill="1" applyBorder="1" applyAlignment="1">
      <alignment vertical="center"/>
    </xf>
    <xf numFmtId="167" fontId="80" fillId="3" borderId="1" xfId="1" applyNumberFormat="1" applyFont="1" applyFill="1" applyBorder="1" applyAlignment="1">
      <alignment horizontal="center" vertical="center"/>
    </xf>
    <xf numFmtId="167" fontId="81" fillId="3" borderId="1" xfId="1" applyNumberFormat="1" applyFont="1" applyFill="1" applyBorder="1" applyAlignment="1">
      <alignment vertical="center"/>
    </xf>
    <xf numFmtId="167" fontId="81" fillId="3" borderId="1" xfId="1" applyNumberFormat="1" applyFont="1" applyFill="1" applyBorder="1" applyAlignment="1">
      <alignment horizontal="justify" vertical="top" wrapText="1"/>
    </xf>
    <xf numFmtId="0" fontId="80" fillId="3" borderId="0" xfId="1239" applyFont="1" applyFill="1"/>
    <xf numFmtId="0" fontId="80" fillId="3" borderId="0" xfId="1239" applyFont="1" applyFill="1" applyAlignment="1">
      <alignment horizontal="left"/>
    </xf>
    <xf numFmtId="0" fontId="80" fillId="3" borderId="0" xfId="1239" applyFont="1" applyFill="1" applyAlignment="1">
      <alignment horizontal="right"/>
    </xf>
    <xf numFmtId="0" fontId="109" fillId="0" borderId="0" xfId="1239" applyFont="1"/>
    <xf numFmtId="0" fontId="109" fillId="0" borderId="0" xfId="1239" applyFont="1" applyAlignment="1">
      <alignment vertical="center"/>
    </xf>
    <xf numFmtId="0" fontId="80" fillId="3" borderId="11" xfId="1239" applyFont="1" applyFill="1" applyBorder="1" applyAlignment="1">
      <alignment horizontal="center"/>
    </xf>
    <xf numFmtId="0" fontId="80" fillId="3" borderId="11" xfId="1239" applyFont="1" applyFill="1" applyBorder="1" applyAlignment="1">
      <alignment horizontal="justify"/>
    </xf>
    <xf numFmtId="0" fontId="80" fillId="3" borderId="12" xfId="970" applyNumberFormat="1" applyFont="1" applyFill="1" applyBorder="1" applyAlignment="1">
      <alignment horizontal="center" vertical="center" wrapText="1"/>
    </xf>
    <xf numFmtId="0" fontId="81" fillId="3" borderId="1" xfId="1239" applyFont="1" applyFill="1" applyBorder="1" applyAlignment="1">
      <alignment horizontal="center" vertical="center"/>
    </xf>
    <xf numFmtId="0" fontId="81" fillId="3" borderId="1" xfId="1239" applyFont="1" applyFill="1" applyBorder="1" applyAlignment="1">
      <alignment horizontal="left" vertical="center" wrapText="1"/>
    </xf>
    <xf numFmtId="0" fontId="93" fillId="3" borderId="1" xfId="1239" applyFont="1" applyFill="1" applyBorder="1" applyAlignment="1">
      <alignment horizontal="left" vertical="center" wrapText="1"/>
    </xf>
    <xf numFmtId="168" fontId="93" fillId="3" borderId="1" xfId="1239" applyNumberFormat="1" applyFont="1" applyFill="1" applyBorder="1" applyAlignment="1">
      <alignment horizontal="center" vertical="center" wrapText="1"/>
    </xf>
    <xf numFmtId="168" fontId="81" fillId="3" borderId="1" xfId="1239" applyNumberFormat="1" applyFont="1" applyFill="1" applyBorder="1" applyAlignment="1">
      <alignment horizontal="center" vertical="center"/>
    </xf>
    <xf numFmtId="168" fontId="81" fillId="3" borderId="1" xfId="1239" applyNumberFormat="1" applyFont="1" applyFill="1" applyBorder="1"/>
    <xf numFmtId="0" fontId="81" fillId="3" borderId="1" xfId="1239" applyFont="1" applyFill="1" applyBorder="1" applyAlignment="1">
      <alignment vertical="center" wrapText="1"/>
    </xf>
    <xf numFmtId="0" fontId="80" fillId="3" borderId="1" xfId="1239" applyFont="1" applyFill="1" applyBorder="1" applyAlignment="1">
      <alignment horizontal="center" vertical="center"/>
    </xf>
    <xf numFmtId="0" fontId="80" fillId="3" borderId="1" xfId="1239" applyFont="1" applyFill="1" applyBorder="1" applyAlignment="1">
      <alignment horizontal="left" vertical="center" wrapText="1"/>
    </xf>
    <xf numFmtId="0" fontId="91" fillId="3" borderId="1" xfId="1239" applyFont="1" applyFill="1" applyBorder="1" applyAlignment="1">
      <alignment horizontal="left" vertical="center" wrapText="1"/>
    </xf>
    <xf numFmtId="168" fontId="91" fillId="3" borderId="1" xfId="1239" applyNumberFormat="1" applyFont="1" applyFill="1" applyBorder="1" applyAlignment="1">
      <alignment horizontal="center" vertical="center" wrapText="1"/>
    </xf>
    <xf numFmtId="168" fontId="80" fillId="3" borderId="1" xfId="1239" applyNumberFormat="1" applyFont="1" applyFill="1" applyBorder="1" applyAlignment="1">
      <alignment horizontal="center" vertical="center"/>
    </xf>
    <xf numFmtId="168" fontId="80" fillId="3" borderId="1" xfId="1239" applyNumberFormat="1" applyFont="1" applyFill="1" applyBorder="1" applyAlignment="1">
      <alignment horizontal="justify" vertical="top"/>
    </xf>
    <xf numFmtId="0" fontId="80" fillId="3" borderId="1" xfId="1239" applyFont="1" applyFill="1" applyBorder="1" applyAlignment="1">
      <alignment vertical="center" wrapText="1"/>
    </xf>
    <xf numFmtId="0" fontId="80" fillId="0" borderId="1" xfId="1239" applyFont="1" applyBorder="1" applyAlignment="1">
      <alignment horizontal="justify" vertical="top" wrapText="1"/>
    </xf>
    <xf numFmtId="0" fontId="80" fillId="3" borderId="1" xfId="1239" applyFont="1" applyFill="1" applyBorder="1" applyAlignment="1">
      <alignment horizontal="justify" vertical="top" wrapText="1"/>
    </xf>
    <xf numFmtId="0" fontId="114" fillId="0" borderId="0" xfId="1239" applyFont="1" applyAlignment="1">
      <alignment horizontal="justify" wrapText="1"/>
    </xf>
    <xf numFmtId="0" fontId="80" fillId="3" borderId="1" xfId="1" applyFont="1" applyFill="1" applyBorder="1" applyAlignment="1">
      <alignment horizontal="center" vertical="center"/>
    </xf>
    <xf numFmtId="0" fontId="91" fillId="3" borderId="1" xfId="1" applyFont="1" applyFill="1" applyBorder="1" applyAlignment="1">
      <alignment horizontal="left" vertical="center" wrapText="1"/>
    </xf>
    <xf numFmtId="168" fontId="91" fillId="3" borderId="1" xfId="1" applyNumberFormat="1" applyFont="1" applyFill="1" applyBorder="1" applyAlignment="1">
      <alignment horizontal="center" vertical="center" wrapText="1"/>
    </xf>
    <xf numFmtId="168" fontId="91" fillId="3" borderId="1" xfId="1239" applyNumberFormat="1" applyFont="1" applyFill="1" applyBorder="1" applyAlignment="1">
      <alignment horizontal="justify" vertical="top" wrapText="1"/>
    </xf>
    <xf numFmtId="0" fontId="115" fillId="0" borderId="0" xfId="1239" applyFont="1" applyAlignment="1">
      <alignment horizontal="justify" wrapText="1"/>
    </xf>
    <xf numFmtId="0" fontId="91" fillId="3" borderId="12" xfId="1" applyFont="1" applyFill="1" applyBorder="1" applyAlignment="1">
      <alignment horizontal="left" vertical="center" wrapText="1"/>
    </xf>
    <xf numFmtId="168" fontId="91" fillId="3" borderId="12" xfId="1" applyNumberFormat="1" applyFont="1" applyFill="1" applyBorder="1" applyAlignment="1">
      <alignment horizontal="center" vertical="center" wrapText="1"/>
    </xf>
    <xf numFmtId="168" fontId="80" fillId="3" borderId="12" xfId="1" applyNumberFormat="1" applyFont="1" applyFill="1" applyBorder="1" applyAlignment="1">
      <alignment horizontal="center" vertical="center"/>
    </xf>
    <xf numFmtId="168" fontId="80" fillId="3" borderId="12" xfId="1239" applyNumberFormat="1" applyFont="1" applyFill="1" applyBorder="1" applyAlignment="1">
      <alignment horizontal="center" vertical="center"/>
    </xf>
    <xf numFmtId="168" fontId="91" fillId="3" borderId="12" xfId="1239" applyNumberFormat="1" applyFont="1" applyFill="1" applyBorder="1" applyAlignment="1">
      <alignment horizontal="justify" vertical="top" wrapText="1"/>
    </xf>
    <xf numFmtId="0" fontId="80" fillId="3" borderId="12" xfId="1239" applyFont="1" applyFill="1" applyBorder="1" applyAlignment="1">
      <alignment horizontal="justify" vertical="top" wrapText="1"/>
    </xf>
    <xf numFmtId="168" fontId="80" fillId="3" borderId="1" xfId="1239" applyNumberFormat="1" applyFont="1" applyFill="1" applyBorder="1" applyAlignment="1">
      <alignment horizontal="justify" vertical="top" wrapText="1"/>
    </xf>
    <xf numFmtId="0" fontId="116" fillId="0" borderId="0" xfId="1239" applyFont="1" applyAlignment="1">
      <alignment horizontal="justify" wrapText="1"/>
    </xf>
    <xf numFmtId="0" fontId="81" fillId="3" borderId="1" xfId="1" applyFont="1" applyFill="1" applyBorder="1" applyAlignment="1">
      <alignment horizontal="center" vertical="center"/>
    </xf>
    <xf numFmtId="0" fontId="81" fillId="3" borderId="1" xfId="1" applyFont="1" applyFill="1" applyBorder="1" applyAlignment="1">
      <alignment horizontal="left" vertical="center" wrapText="1"/>
    </xf>
    <xf numFmtId="168" fontId="93" fillId="3" borderId="1" xfId="1" applyNumberFormat="1" applyFont="1" applyFill="1" applyBorder="1" applyAlignment="1">
      <alignment horizontal="center" vertical="center" wrapText="1"/>
    </xf>
    <xf numFmtId="168" fontId="81" fillId="3" borderId="1" xfId="1" applyNumberFormat="1" applyFont="1" applyFill="1" applyBorder="1" applyAlignment="1">
      <alignment vertical="center"/>
    </xf>
    <xf numFmtId="0" fontId="80" fillId="3" borderId="12" xfId="1" applyFont="1" applyFill="1" applyBorder="1" applyAlignment="1">
      <alignment horizontal="center" vertical="center"/>
    </xf>
    <xf numFmtId="0" fontId="80" fillId="3" borderId="12" xfId="1" applyFont="1" applyFill="1" applyBorder="1" applyAlignment="1">
      <alignment horizontal="left" vertical="center" wrapText="1"/>
    </xf>
    <xf numFmtId="167" fontId="80" fillId="3" borderId="12" xfId="1239" applyNumberFormat="1" applyFont="1" applyFill="1" applyBorder="1" applyAlignment="1">
      <alignment horizontal="center" vertical="center"/>
    </xf>
    <xf numFmtId="167" fontId="80" fillId="3" borderId="12" xfId="1" applyNumberFormat="1" applyFont="1" applyFill="1" applyBorder="1" applyAlignment="1">
      <alignment horizontal="center" vertical="center" wrapText="1"/>
    </xf>
    <xf numFmtId="168" fontId="80" fillId="3" borderId="12" xfId="1" applyNumberFormat="1" applyFont="1" applyFill="1" applyBorder="1" applyAlignment="1">
      <alignment horizontal="justify" vertical="top" wrapText="1"/>
    </xf>
    <xf numFmtId="168" fontId="80" fillId="3" borderId="12" xfId="1" applyNumberFormat="1" applyFont="1" applyFill="1" applyBorder="1" applyAlignment="1">
      <alignment horizontal="center" vertical="center" wrapText="1"/>
    </xf>
    <xf numFmtId="0" fontId="80" fillId="3" borderId="1" xfId="1" applyNumberFormat="1" applyFont="1" applyFill="1" applyBorder="1" applyAlignment="1">
      <alignment horizontal="center" vertical="center"/>
    </xf>
    <xf numFmtId="0" fontId="80" fillId="3" borderId="1" xfId="1" applyFont="1" applyFill="1" applyBorder="1" applyAlignment="1">
      <alignment horizontal="left" vertical="center" wrapText="1"/>
    </xf>
    <xf numFmtId="167" fontId="80" fillId="3" borderId="1" xfId="1239" applyNumberFormat="1" applyFont="1" applyFill="1" applyBorder="1" applyAlignment="1">
      <alignment horizontal="center" vertical="center"/>
    </xf>
    <xf numFmtId="0" fontId="117" fillId="0" borderId="0" xfId="1239" applyFont="1" applyAlignment="1">
      <alignment horizontal="justify" wrapText="1"/>
    </xf>
    <xf numFmtId="0" fontId="80" fillId="3" borderId="1" xfId="1239" applyFont="1" applyFill="1" applyBorder="1"/>
    <xf numFmtId="0" fontId="81" fillId="3" borderId="1" xfId="1" applyFont="1" applyFill="1" applyBorder="1" applyAlignment="1">
      <alignment horizontal="left" vertical="top" wrapText="1"/>
    </xf>
    <xf numFmtId="0" fontId="81" fillId="3" borderId="1" xfId="1239" applyFont="1" applyFill="1" applyBorder="1" applyAlignment="1">
      <alignment horizontal="justify" vertical="center" wrapText="1"/>
    </xf>
    <xf numFmtId="167" fontId="81" fillId="3" borderId="1" xfId="1239" applyNumberFormat="1" applyFont="1" applyFill="1" applyBorder="1" applyAlignment="1">
      <alignment horizontal="center" vertical="center"/>
    </xf>
    <xf numFmtId="167" fontId="81" fillId="3" borderId="1" xfId="1239" applyNumberFormat="1" applyFont="1" applyFill="1" applyBorder="1" applyAlignment="1">
      <alignment vertical="center"/>
    </xf>
    <xf numFmtId="167" fontId="81" fillId="3" borderId="1" xfId="1239" applyNumberFormat="1" applyFont="1" applyFill="1" applyBorder="1" applyAlignment="1">
      <alignment horizontal="justify" vertical="center" wrapText="1"/>
    </xf>
    <xf numFmtId="167" fontId="80" fillId="3" borderId="1" xfId="1239" applyNumberFormat="1" applyFont="1" applyFill="1" applyBorder="1" applyAlignment="1">
      <alignment horizontal="justify" vertical="top" wrapText="1"/>
    </xf>
    <xf numFmtId="167" fontId="93" fillId="3" borderId="1" xfId="1239" applyNumberFormat="1" applyFont="1" applyFill="1" applyBorder="1" applyAlignment="1">
      <alignment horizontal="center" vertical="center" wrapText="1"/>
    </xf>
    <xf numFmtId="167" fontId="81" fillId="3" borderId="1" xfId="1239" applyNumberFormat="1" applyFont="1" applyFill="1" applyBorder="1"/>
    <xf numFmtId="0" fontId="81" fillId="3" borderId="1" xfId="1239" applyFont="1" applyFill="1" applyBorder="1" applyAlignment="1">
      <alignment horizontal="justify"/>
    </xf>
    <xf numFmtId="0" fontId="80" fillId="3" borderId="1" xfId="1239" applyFont="1" applyFill="1" applyBorder="1" applyAlignment="1">
      <alignment horizontal="left" vertical="top" wrapText="1"/>
    </xf>
    <xf numFmtId="0" fontId="80" fillId="3" borderId="13" xfId="1239" applyFont="1" applyFill="1" applyBorder="1" applyAlignment="1">
      <alignment horizontal="justify" vertical="top" wrapText="1"/>
    </xf>
    <xf numFmtId="0" fontId="117" fillId="0" borderId="0" xfId="1239" applyFont="1" applyAlignment="1">
      <alignment horizontal="justify" vertical="top" wrapText="1"/>
    </xf>
    <xf numFmtId="0" fontId="81" fillId="3" borderId="1" xfId="1239" applyFont="1" applyFill="1" applyBorder="1" applyAlignment="1">
      <alignment horizontal="left" vertical="top" wrapText="1"/>
    </xf>
    <xf numFmtId="0" fontId="81" fillId="3" borderId="1" xfId="1239" applyFont="1" applyFill="1" applyBorder="1" applyAlignment="1">
      <alignment horizontal="justify" vertical="center"/>
    </xf>
    <xf numFmtId="0" fontId="81" fillId="3" borderId="13" xfId="1239" applyFont="1" applyFill="1" applyBorder="1" applyAlignment="1">
      <alignment horizontal="center" vertical="center"/>
    </xf>
    <xf numFmtId="4" fontId="81" fillId="3" borderId="1" xfId="1239" applyNumberFormat="1" applyFont="1" applyFill="1" applyBorder="1" applyAlignment="1">
      <alignment horizontal="center" vertical="center"/>
    </xf>
    <xf numFmtId="4" fontId="81" fillId="3" borderId="1" xfId="1239" applyNumberFormat="1" applyFont="1" applyFill="1" applyBorder="1" applyAlignment="1">
      <alignment horizontal="justify" vertical="center"/>
    </xf>
    <xf numFmtId="0" fontId="80" fillId="0" borderId="0" xfId="1239" applyFont="1"/>
    <xf numFmtId="0" fontId="80" fillId="0" borderId="0" xfId="1239" applyFont="1" applyAlignment="1">
      <alignment horizontal="left"/>
    </xf>
    <xf numFmtId="0" fontId="80" fillId="0" borderId="0" xfId="1239" applyFont="1" applyAlignment="1">
      <alignment horizontal="justify"/>
    </xf>
    <xf numFmtId="0" fontId="2" fillId="0" borderId="0" xfId="1229"/>
    <xf numFmtId="0" fontId="78" fillId="0" borderId="1" xfId="1" applyFont="1" applyFill="1" applyBorder="1" applyAlignment="1">
      <alignment horizontal="center" vertical="top" wrapText="1"/>
    </xf>
    <xf numFmtId="167" fontId="78" fillId="0" borderId="1" xfId="1" applyNumberFormat="1" applyFont="1" applyFill="1" applyBorder="1" applyAlignment="1">
      <alignment vertical="top" wrapText="1"/>
    </xf>
    <xf numFmtId="0" fontId="2" fillId="0" borderId="0" xfId="1229" applyFont="1"/>
    <xf numFmtId="167" fontId="15" fillId="0" borderId="1" xfId="1" applyNumberFormat="1" applyFont="1" applyFill="1" applyBorder="1" applyAlignment="1">
      <alignment vertical="top"/>
    </xf>
    <xf numFmtId="167" fontId="78" fillId="3" borderId="1" xfId="1" applyNumberFormat="1" applyFont="1" applyFill="1" applyBorder="1" applyAlignment="1">
      <alignment horizontal="justify" vertical="top" wrapText="1"/>
    </xf>
    <xf numFmtId="167" fontId="81" fillId="0" borderId="1" xfId="1229" applyNumberFormat="1" applyFont="1" applyFill="1" applyBorder="1" applyAlignment="1">
      <alignment horizontal="center" vertical="top"/>
    </xf>
    <xf numFmtId="0" fontId="2" fillId="0" borderId="0" xfId="1229" applyFill="1"/>
    <xf numFmtId="49" fontId="15" fillId="0" borderId="1" xfId="962" applyNumberFormat="1" applyFont="1" applyBorder="1" applyAlignment="1">
      <alignment horizontal="center" vertical="center" wrapText="1"/>
    </xf>
    <xf numFmtId="168" fontId="16" fillId="0" borderId="1" xfId="962" applyNumberFormat="1" applyFont="1" applyFill="1" applyBorder="1" applyAlignment="1">
      <alignment horizontal="center" vertical="center" wrapText="1"/>
    </xf>
    <xf numFmtId="0" fontId="15" fillId="0" borderId="1" xfId="962" applyFont="1" applyBorder="1" applyAlignment="1">
      <alignment vertical="top" wrapText="1"/>
    </xf>
    <xf numFmtId="49" fontId="16" fillId="3" borderId="1" xfId="962" applyNumberFormat="1" applyFont="1" applyFill="1" applyBorder="1" applyAlignment="1">
      <alignment horizontal="center" vertical="center" wrapText="1"/>
    </xf>
    <xf numFmtId="0" fontId="16" fillId="0" borderId="1" xfId="962" applyFont="1" applyBorder="1" applyAlignment="1">
      <alignment vertical="top" wrapText="1"/>
    </xf>
    <xf numFmtId="0" fontId="16" fillId="0" borderId="0" xfId="998" applyFont="1" applyAlignment="1">
      <alignment vertical="center" wrapText="1"/>
    </xf>
    <xf numFmtId="0" fontId="16" fillId="0" borderId="0" xfId="2" applyFont="1" applyAlignment="1">
      <alignment horizontal="center" vertical="center" wrapText="1"/>
    </xf>
    <xf numFmtId="49" fontId="16" fillId="0" borderId="1" xfId="1" applyNumberFormat="1" applyFont="1" applyFill="1" applyBorder="1" applyAlignment="1">
      <alignment horizontal="center" vertical="center" wrapText="1"/>
    </xf>
    <xf numFmtId="0" fontId="15" fillId="0" borderId="1" xfId="962" applyFont="1" applyBorder="1" applyAlignment="1">
      <alignment horizontal="left" vertical="top" wrapText="1"/>
    </xf>
    <xf numFmtId="4" fontId="75" fillId="0" borderId="1" xfId="902" applyNumberFormat="1" applyFont="1" applyBorder="1" applyAlignment="1" applyProtection="1">
      <alignment horizontal="center" vertical="center" wrapText="1"/>
      <protection locked="0"/>
    </xf>
    <xf numFmtId="4" fontId="15" fillId="0" borderId="1" xfId="962" applyNumberFormat="1" applyFont="1" applyBorder="1" applyAlignment="1">
      <alignment horizontal="center" vertical="center"/>
    </xf>
    <xf numFmtId="49" fontId="16" fillId="0" borderId="12" xfId="962" applyNumberFormat="1" applyFont="1" applyBorder="1" applyAlignment="1">
      <alignment horizontal="center" vertical="center" wrapText="1"/>
    </xf>
    <xf numFmtId="0" fontId="16" fillId="0" borderId="12" xfId="962" applyFont="1" applyBorder="1" applyAlignment="1">
      <alignment horizontal="left" vertical="top" wrapText="1"/>
    </xf>
    <xf numFmtId="0" fontId="16" fillId="0" borderId="1" xfId="962" applyFont="1" applyBorder="1" applyAlignment="1">
      <alignment horizontal="left" vertical="top" wrapText="1"/>
    </xf>
    <xf numFmtId="4" fontId="77" fillId="0" borderId="1" xfId="902" applyNumberFormat="1" applyFont="1" applyBorder="1" applyAlignment="1" applyProtection="1">
      <alignment horizontal="center" vertical="center" wrapText="1"/>
      <protection locked="0"/>
    </xf>
    <xf numFmtId="4" fontId="16" fillId="0" borderId="1" xfId="962" applyNumberFormat="1" applyFont="1" applyBorder="1" applyAlignment="1">
      <alignment horizontal="justify" vertical="top" wrapText="1"/>
    </xf>
    <xf numFmtId="4" fontId="16" fillId="0" borderId="1" xfId="962" applyNumberFormat="1" applyFont="1" applyBorder="1" applyAlignment="1">
      <alignment horizontal="center" vertical="center"/>
    </xf>
    <xf numFmtId="4" fontId="16" fillId="0" borderId="1" xfId="962" applyNumberFormat="1" applyFont="1" applyBorder="1" applyAlignment="1">
      <alignment horizontal="justify" vertical="top"/>
    </xf>
    <xf numFmtId="4" fontId="16" fillId="0" borderId="1" xfId="962" applyNumberFormat="1" applyFont="1" applyBorder="1" applyAlignment="1">
      <alignment horizontal="center" vertical="center" wrapText="1"/>
    </xf>
    <xf numFmtId="0" fontId="15" fillId="0" borderId="17" xfId="962" applyFont="1" applyBorder="1" applyAlignment="1">
      <alignment horizontal="left" vertical="top" wrapText="1"/>
    </xf>
    <xf numFmtId="4" fontId="15" fillId="0" borderId="17" xfId="962" applyNumberFormat="1" applyFont="1" applyBorder="1" applyAlignment="1">
      <alignment horizontal="center" vertical="center"/>
    </xf>
    <xf numFmtId="49" fontId="16" fillId="0" borderId="1" xfId="962" applyNumberFormat="1" applyFont="1" applyBorder="1" applyAlignment="1">
      <alignment vertical="center" wrapText="1"/>
    </xf>
    <xf numFmtId="49" fontId="16" fillId="0" borderId="1" xfId="962" applyNumberFormat="1" applyFont="1" applyBorder="1" applyAlignment="1">
      <alignment vertical="top" wrapText="1"/>
    </xf>
    <xf numFmtId="0" fontId="16" fillId="0" borderId="17" xfId="962" applyFont="1" applyBorder="1" applyAlignment="1">
      <alignment horizontal="left" vertical="top" wrapText="1"/>
    </xf>
    <xf numFmtId="4" fontId="77" fillId="3" borderId="17" xfId="902" applyNumberFormat="1" applyFont="1" applyFill="1" applyBorder="1" applyAlignment="1" applyProtection="1">
      <alignment horizontal="center" vertical="center" wrapText="1"/>
      <protection locked="0"/>
    </xf>
    <xf numFmtId="168" fontId="16" fillId="0" borderId="17" xfId="962" applyNumberFormat="1" applyFont="1" applyBorder="1" applyAlignment="1">
      <alignment horizontal="center" vertical="center"/>
    </xf>
    <xf numFmtId="4" fontId="75" fillId="3" borderId="1" xfId="902" applyNumberFormat="1" applyFont="1" applyFill="1" applyBorder="1" applyAlignment="1" applyProtection="1">
      <alignment horizontal="center" vertical="center" wrapText="1"/>
      <protection locked="0"/>
    </xf>
    <xf numFmtId="4" fontId="15" fillId="0" borderId="1" xfId="962" applyNumberFormat="1" applyFont="1" applyBorder="1" applyAlignment="1">
      <alignment horizontal="center" vertical="center" wrapText="1"/>
    </xf>
    <xf numFmtId="0" fontId="16" fillId="0" borderId="17" xfId="962" applyFont="1" applyBorder="1" applyAlignment="1">
      <alignment vertical="top" wrapText="1"/>
    </xf>
    <xf numFmtId="4" fontId="16" fillId="0" borderId="17" xfId="962" applyNumberFormat="1" applyFont="1" applyBorder="1" applyAlignment="1">
      <alignment horizontal="center" vertical="center" wrapText="1"/>
    </xf>
    <xf numFmtId="4" fontId="77" fillId="3" borderId="12" xfId="902" applyNumberFormat="1" applyFont="1" applyFill="1" applyBorder="1" applyAlignment="1" applyProtection="1">
      <alignment horizontal="center" vertical="center" wrapText="1"/>
      <protection locked="0"/>
    </xf>
    <xf numFmtId="49" fontId="76" fillId="0" borderId="1" xfId="962" applyNumberFormat="1" applyFont="1" applyBorder="1" applyAlignment="1">
      <alignment horizontal="justify" vertical="top"/>
    </xf>
    <xf numFmtId="49" fontId="16" fillId="0" borderId="1" xfId="962" applyNumberFormat="1" applyFont="1" applyBorder="1" applyAlignment="1">
      <alignment horizontal="justify" vertical="top" wrapText="1"/>
    </xf>
    <xf numFmtId="4" fontId="15" fillId="0" borderId="1" xfId="962" applyNumberFormat="1" applyFont="1" applyFill="1" applyBorder="1" applyAlignment="1">
      <alignment horizontal="center" vertical="center" wrapText="1"/>
    </xf>
    <xf numFmtId="4" fontId="16" fillId="0" borderId="1" xfId="962" applyNumberFormat="1" applyFont="1" applyFill="1" applyBorder="1" applyAlignment="1">
      <alignment horizontal="center" vertical="center" wrapText="1"/>
    </xf>
    <xf numFmtId="168" fontId="16" fillId="0" borderId="1" xfId="962" applyNumberFormat="1" applyFont="1" applyFill="1" applyBorder="1" applyAlignment="1">
      <alignment horizontal="left" vertical="top" wrapText="1"/>
    </xf>
    <xf numFmtId="168" fontId="16" fillId="0" borderId="1" xfId="962" applyNumberFormat="1" applyFont="1" applyBorder="1" applyAlignment="1">
      <alignment vertical="top" wrapText="1"/>
    </xf>
    <xf numFmtId="49" fontId="15" fillId="0" borderId="1" xfId="962" applyNumberFormat="1" applyFont="1" applyBorder="1" applyAlignment="1">
      <alignment vertical="top" wrapText="1"/>
    </xf>
    <xf numFmtId="168" fontId="16" fillId="0" borderId="1" xfId="962" applyNumberFormat="1" applyFont="1" applyFill="1" applyBorder="1" applyAlignment="1">
      <alignment vertical="center" wrapText="1"/>
    </xf>
    <xf numFmtId="49" fontId="16" fillId="0" borderId="1" xfId="962" applyNumberFormat="1" applyFont="1" applyBorder="1" applyAlignment="1">
      <alignment horizontal="justify" vertical="top"/>
    </xf>
    <xf numFmtId="49" fontId="15" fillId="0" borderId="1" xfId="962" applyNumberFormat="1" applyFont="1" applyBorder="1" applyAlignment="1">
      <alignment horizontal="justify" vertical="top"/>
    </xf>
    <xf numFmtId="168" fontId="77" fillId="0" borderId="1" xfId="902" applyNumberFormat="1" applyFont="1" applyBorder="1" applyAlignment="1">
      <alignment horizontal="left" vertical="top" wrapText="1"/>
    </xf>
    <xf numFmtId="4" fontId="16" fillId="0" borderId="1" xfId="962" applyNumberFormat="1" applyFont="1" applyFill="1" applyBorder="1" applyAlignment="1">
      <alignment horizontal="center" vertical="center"/>
    </xf>
    <xf numFmtId="49" fontId="16" fillId="0" borderId="1" xfId="962" applyNumberFormat="1" applyFont="1" applyFill="1" applyBorder="1" applyAlignment="1">
      <alignment horizontal="justify" vertical="top" wrapText="1"/>
    </xf>
    <xf numFmtId="0" fontId="19" fillId="3" borderId="1" xfId="1" applyFont="1" applyFill="1" applyBorder="1" applyAlignment="1">
      <alignment vertical="center" wrapText="1"/>
    </xf>
    <xf numFmtId="0" fontId="78" fillId="0" borderId="0" xfId="878" applyFont="1" applyFill="1" applyAlignment="1">
      <alignment horizontal="right" vertical="center"/>
    </xf>
    <xf numFmtId="49" fontId="19" fillId="3" borderId="1" xfId="1" applyNumberFormat="1" applyFont="1" applyFill="1" applyBorder="1" applyAlignment="1">
      <alignment horizontal="center" vertical="center" wrapText="1"/>
    </xf>
    <xf numFmtId="0" fontId="87" fillId="3" borderId="1" xfId="1" applyFont="1" applyFill="1" applyBorder="1" applyAlignment="1">
      <alignment horizontal="center" vertical="center" wrapText="1"/>
    </xf>
    <xf numFmtId="49" fontId="90" fillId="3" borderId="1" xfId="1" applyNumberFormat="1" applyFont="1" applyFill="1" applyBorder="1" applyAlignment="1">
      <alignment horizontal="center" vertical="center" wrapText="1"/>
    </xf>
    <xf numFmtId="49" fontId="87" fillId="3" borderId="1" xfId="1" applyNumberFormat="1" applyFont="1" applyFill="1" applyBorder="1" applyAlignment="1">
      <alignment horizontal="center" vertical="center" wrapText="1"/>
    </xf>
    <xf numFmtId="168" fontId="78" fillId="3" borderId="1" xfId="1" applyNumberFormat="1" applyFont="1" applyFill="1" applyBorder="1" applyAlignment="1">
      <alignment horizontal="center" vertical="center" wrapText="1"/>
    </xf>
    <xf numFmtId="0" fontId="78" fillId="3" borderId="1" xfId="821" applyFont="1" applyFill="1" applyBorder="1" applyAlignment="1">
      <alignment horizontal="justify" vertical="top" wrapText="1"/>
    </xf>
    <xf numFmtId="168" fontId="97" fillId="3" borderId="1" xfId="821" applyNumberFormat="1" applyFont="1" applyFill="1" applyBorder="1" applyAlignment="1">
      <alignment horizontal="justify" vertical="top" wrapText="1"/>
    </xf>
    <xf numFmtId="49" fontId="15" fillId="3" borderId="1" xfId="1" applyNumberFormat="1" applyFont="1" applyFill="1" applyBorder="1" applyAlignment="1">
      <alignment horizontal="center" vertical="center" wrapText="1"/>
    </xf>
    <xf numFmtId="0" fontId="20" fillId="0" borderId="0" xfId="1" applyFont="1" applyAlignment="1">
      <alignment horizontal="center"/>
    </xf>
    <xf numFmtId="0" fontId="87" fillId="3" borderId="0" xfId="902" applyFont="1" applyFill="1" applyAlignment="1">
      <alignment horizontal="center" vertical="center" wrapText="1"/>
    </xf>
    <xf numFmtId="0" fontId="87" fillId="3" borderId="0" xfId="902" applyFont="1" applyFill="1" applyAlignment="1">
      <alignment horizontal="left" vertical="center" wrapText="1"/>
    </xf>
    <xf numFmtId="49" fontId="78" fillId="3" borderId="1" xfId="1" applyNumberFormat="1" applyFont="1" applyFill="1" applyBorder="1" applyAlignment="1">
      <alignment horizontal="center" vertical="center" wrapText="1"/>
    </xf>
    <xf numFmtId="0" fontId="78" fillId="3" borderId="1" xfId="1" applyFont="1" applyFill="1" applyBorder="1" applyAlignment="1">
      <alignment horizontal="center" vertical="center" wrapText="1"/>
    </xf>
    <xf numFmtId="2" fontId="78" fillId="3" borderId="1" xfId="1" applyNumberFormat="1" applyFont="1" applyFill="1" applyBorder="1" applyAlignment="1">
      <alignment horizontal="center" vertical="center" wrapText="1"/>
    </xf>
    <xf numFmtId="167" fontId="78" fillId="3" borderId="1" xfId="1" applyNumberFormat="1" applyFont="1" applyFill="1" applyBorder="1" applyAlignment="1">
      <alignment horizontal="center" vertical="center" wrapText="1"/>
    </xf>
    <xf numFmtId="1" fontId="97" fillId="3" borderId="1" xfId="821" applyNumberFormat="1" applyFont="1" applyFill="1" applyBorder="1" applyAlignment="1">
      <alignment horizontal="center" vertical="center" wrapText="1"/>
    </xf>
    <xf numFmtId="0" fontId="78" fillId="3" borderId="1" xfId="821" applyFont="1" applyFill="1" applyBorder="1" applyAlignment="1">
      <alignment horizontal="center" vertical="center" wrapText="1"/>
    </xf>
    <xf numFmtId="49" fontId="98" fillId="3" borderId="1" xfId="821" applyNumberFormat="1" applyFont="1" applyFill="1" applyBorder="1" applyAlignment="1">
      <alignment horizontal="center" vertical="center" wrapText="1"/>
    </xf>
    <xf numFmtId="0" fontId="98" fillId="3" borderId="1" xfId="902" applyNumberFormat="1" applyFont="1" applyFill="1" applyBorder="1" applyAlignment="1" applyProtection="1">
      <alignment horizontal="left" vertical="center" wrapText="1"/>
      <protection locked="0"/>
    </xf>
    <xf numFmtId="167" fontId="98" fillId="3" borderId="1" xfId="821" applyNumberFormat="1" applyFont="1" applyFill="1" applyBorder="1" applyAlignment="1">
      <alignment horizontal="center" vertical="center" wrapText="1"/>
    </xf>
    <xf numFmtId="168" fontId="98" fillId="3" borderId="1" xfId="821" applyNumberFormat="1" applyFont="1" applyFill="1" applyBorder="1" applyAlignment="1">
      <alignment horizontal="center" vertical="center" wrapText="1"/>
    </xf>
    <xf numFmtId="0" fontId="87" fillId="3" borderId="1" xfId="821" applyFont="1" applyFill="1" applyBorder="1" applyAlignment="1">
      <alignment horizontal="left" vertical="center" wrapText="1"/>
    </xf>
    <xf numFmtId="0" fontId="97" fillId="3" borderId="1" xfId="902" applyNumberFormat="1" applyFont="1" applyFill="1" applyBorder="1" applyAlignment="1" applyProtection="1">
      <alignment horizontal="left" vertical="center" wrapText="1"/>
      <protection locked="0"/>
    </xf>
    <xf numFmtId="0" fontId="97" fillId="3" borderId="1" xfId="821" applyFont="1" applyFill="1" applyBorder="1" applyAlignment="1">
      <alignment horizontal="left" vertical="center" wrapText="1"/>
    </xf>
    <xf numFmtId="0" fontId="75" fillId="3" borderId="1" xfId="902" applyNumberFormat="1" applyFont="1" applyFill="1" applyBorder="1" applyAlignment="1" applyProtection="1">
      <alignment horizontal="left" vertical="center" wrapText="1"/>
      <protection locked="0"/>
    </xf>
    <xf numFmtId="167" fontId="75" fillId="3" borderId="1" xfId="821" applyNumberFormat="1" applyFont="1" applyFill="1" applyBorder="1" applyAlignment="1">
      <alignment horizontal="center" vertical="center" wrapText="1"/>
    </xf>
    <xf numFmtId="168" fontId="15" fillId="3" borderId="1" xfId="1" applyNumberFormat="1" applyFont="1" applyFill="1" applyBorder="1" applyAlignment="1">
      <alignment vertical="center" wrapText="1"/>
    </xf>
    <xf numFmtId="168" fontId="75" fillId="3" borderId="1" xfId="821" applyNumberFormat="1" applyFont="1" applyFill="1" applyBorder="1" applyAlignment="1">
      <alignment horizontal="center" vertical="center" wrapText="1"/>
    </xf>
    <xf numFmtId="0" fontId="97" fillId="3" borderId="1" xfId="902" applyNumberFormat="1" applyFont="1" applyFill="1" applyBorder="1" applyAlignment="1" applyProtection="1">
      <alignment horizontal="left" vertical="top" wrapText="1"/>
      <protection locked="0"/>
    </xf>
    <xf numFmtId="0" fontId="78" fillId="3" borderId="1" xfId="1" applyFont="1" applyFill="1" applyBorder="1" applyAlignment="1">
      <alignment horizontal="left" vertical="center" wrapText="1"/>
    </xf>
    <xf numFmtId="168" fontId="78" fillId="3" borderId="1" xfId="1" applyNumberFormat="1" applyFont="1" applyFill="1" applyBorder="1" applyAlignment="1">
      <alignment horizontal="justify" vertical="top" wrapText="1"/>
    </xf>
    <xf numFmtId="0" fontId="78" fillId="0" borderId="0" xfId="821" applyFont="1" applyAlignment="1">
      <alignment vertical="top"/>
    </xf>
    <xf numFmtId="0" fontId="78" fillId="3" borderId="1" xfId="1" applyFont="1" applyFill="1" applyBorder="1" applyAlignment="1">
      <alignment horizontal="left" vertical="top" wrapText="1"/>
    </xf>
    <xf numFmtId="0" fontId="16" fillId="3" borderId="1" xfId="821" applyFont="1" applyFill="1" applyBorder="1" applyAlignment="1">
      <alignment horizontal="justify" vertical="top" wrapText="1"/>
    </xf>
    <xf numFmtId="0" fontId="15" fillId="3" borderId="1" xfId="1" applyFont="1" applyFill="1" applyBorder="1" applyAlignment="1">
      <alignment horizontal="left" vertical="center" wrapText="1"/>
    </xf>
    <xf numFmtId="0" fontId="15" fillId="3" borderId="1" xfId="821" applyFont="1" applyFill="1" applyBorder="1" applyAlignment="1">
      <alignment horizontal="justify" vertical="top" wrapText="1"/>
    </xf>
    <xf numFmtId="0" fontId="87" fillId="3" borderId="1" xfId="1" applyFont="1" applyFill="1" applyBorder="1" applyAlignment="1">
      <alignment horizontal="left" vertical="top" wrapText="1"/>
    </xf>
    <xf numFmtId="168" fontId="78" fillId="3" borderId="1" xfId="902" applyNumberFormat="1" applyFont="1" applyFill="1" applyBorder="1" applyAlignment="1">
      <alignment horizontal="center" vertical="center" wrapText="1"/>
    </xf>
    <xf numFmtId="0" fontId="78" fillId="3" borderId="1" xfId="821" applyFont="1" applyFill="1" applyBorder="1" applyAlignment="1">
      <alignment vertical="center" wrapText="1"/>
    </xf>
    <xf numFmtId="167" fontId="98" fillId="3" borderId="1" xfId="821" applyNumberFormat="1" applyFont="1" applyFill="1" applyBorder="1" applyAlignment="1">
      <alignment horizontal="justify" vertical="center" wrapText="1"/>
    </xf>
    <xf numFmtId="0" fontId="98" fillId="3" borderId="1" xfId="821" applyFont="1" applyFill="1" applyBorder="1" applyAlignment="1">
      <alignment vertical="center" wrapText="1"/>
    </xf>
    <xf numFmtId="0" fontId="87" fillId="3" borderId="1" xfId="1" applyFont="1" applyFill="1" applyBorder="1" applyAlignment="1">
      <alignment horizontal="justify" vertical="center" wrapText="1"/>
    </xf>
    <xf numFmtId="49" fontId="97" fillId="3" borderId="1" xfId="821" applyNumberFormat="1" applyFont="1" applyFill="1" applyBorder="1" applyAlignment="1">
      <alignment vertical="center" wrapText="1"/>
    </xf>
    <xf numFmtId="0" fontId="78" fillId="3" borderId="1" xfId="1" applyFont="1" applyFill="1" applyBorder="1" applyAlignment="1">
      <alignment vertical="center" wrapText="1"/>
    </xf>
    <xf numFmtId="0" fontId="87" fillId="3" borderId="1" xfId="1" applyFont="1" applyFill="1" applyBorder="1" applyAlignment="1">
      <alignment horizontal="justify" vertical="top" wrapText="1"/>
    </xf>
    <xf numFmtId="167" fontId="98" fillId="3" borderId="1" xfId="821" applyNumberFormat="1" applyFont="1" applyFill="1" applyBorder="1" applyAlignment="1">
      <alignment vertical="center" wrapText="1"/>
    </xf>
    <xf numFmtId="0" fontId="108" fillId="3" borderId="1" xfId="1" applyFont="1" applyFill="1" applyBorder="1" applyAlignment="1">
      <alignment horizontal="center" vertical="center" wrapText="1"/>
    </xf>
    <xf numFmtId="0" fontId="108" fillId="3" borderId="1" xfId="1" applyFont="1" applyFill="1" applyBorder="1" applyAlignment="1">
      <alignment vertical="center" wrapText="1"/>
    </xf>
    <xf numFmtId="0" fontId="108" fillId="3" borderId="1" xfId="1" applyFont="1" applyFill="1" applyBorder="1" applyAlignment="1">
      <alignment vertical="top" wrapText="1"/>
    </xf>
    <xf numFmtId="167" fontId="108" fillId="3" borderId="1" xfId="1" applyNumberFormat="1" applyFont="1" applyFill="1" applyBorder="1" applyAlignment="1">
      <alignment horizontal="center" vertical="center" wrapText="1"/>
    </xf>
    <xf numFmtId="0" fontId="108" fillId="3" borderId="1" xfId="1" applyFont="1" applyFill="1" applyBorder="1" applyAlignment="1">
      <alignment horizontal="left"/>
    </xf>
    <xf numFmtId="49" fontId="82" fillId="3" borderId="1" xfId="1" applyNumberFormat="1" applyFont="1" applyFill="1" applyBorder="1" applyAlignment="1">
      <alignment horizontal="center" vertical="center" wrapText="1"/>
    </xf>
    <xf numFmtId="0" fontId="82" fillId="3" borderId="1" xfId="1" applyFont="1" applyFill="1" applyBorder="1" applyAlignment="1">
      <alignment vertical="center" wrapText="1"/>
    </xf>
    <xf numFmtId="0" fontId="82" fillId="3" borderId="1" xfId="1" applyFont="1" applyFill="1" applyBorder="1" applyAlignment="1">
      <alignment vertical="top" wrapText="1"/>
    </xf>
    <xf numFmtId="0" fontId="81" fillId="3" borderId="1" xfId="1" applyFont="1" applyFill="1" applyBorder="1" applyAlignment="1">
      <alignment vertical="top" wrapText="1"/>
    </xf>
    <xf numFmtId="167" fontId="87" fillId="3" borderId="1" xfId="1" applyNumberFormat="1" applyFont="1" applyFill="1" applyBorder="1" applyAlignment="1">
      <alignment horizontal="center" vertical="center" wrapText="1"/>
    </xf>
    <xf numFmtId="0" fontId="82" fillId="3" borderId="1" xfId="1" applyFont="1" applyFill="1" applyBorder="1" applyAlignment="1">
      <alignment horizontal="center" vertical="center" wrapText="1"/>
    </xf>
    <xf numFmtId="0" fontId="108" fillId="3" borderId="1" xfId="1" applyFont="1" applyFill="1" applyBorder="1" applyAlignment="1">
      <alignment horizontal="left" vertical="top" wrapText="1"/>
    </xf>
    <xf numFmtId="0" fontId="78" fillId="3" borderId="0" xfId="821" applyFont="1" applyFill="1"/>
    <xf numFmtId="0" fontId="78" fillId="3" borderId="0" xfId="821" applyFont="1" applyFill="1" applyAlignment="1">
      <alignment horizontal="left" vertical="center"/>
    </xf>
    <xf numFmtId="0" fontId="78" fillId="3" borderId="0" xfId="821" applyFont="1" applyFill="1" applyAlignment="1">
      <alignment horizontal="justify"/>
    </xf>
    <xf numFmtId="0" fontId="78" fillId="3" borderId="0" xfId="821" applyFont="1" applyFill="1" applyAlignment="1">
      <alignment horizontal="left"/>
    </xf>
    <xf numFmtId="168" fontId="87" fillId="3" borderId="1" xfId="1" applyNumberFormat="1" applyFont="1" applyFill="1" applyBorder="1" applyAlignment="1">
      <alignment horizontal="center" vertical="center"/>
    </xf>
    <xf numFmtId="0" fontId="19" fillId="3" borderId="1" xfId="1" applyFont="1" applyFill="1" applyBorder="1" applyAlignment="1">
      <alignment horizontal="left" vertical="center"/>
    </xf>
    <xf numFmtId="0" fontId="15" fillId="3" borderId="1" xfId="1" applyFont="1" applyFill="1" applyBorder="1" applyAlignment="1">
      <alignment vertical="center" wrapText="1"/>
    </xf>
    <xf numFmtId="168" fontId="87" fillId="0" borderId="0" xfId="1" applyNumberFormat="1" applyFont="1" applyAlignment="1">
      <alignment vertical="center"/>
    </xf>
    <xf numFmtId="0" fontId="78" fillId="0" borderId="0" xfId="878" applyFont="1" applyAlignment="1">
      <alignment horizontal="right" vertical="center"/>
    </xf>
    <xf numFmtId="0" fontId="78" fillId="0" borderId="0" xfId="1" applyFont="1" applyAlignment="1">
      <alignment vertical="center"/>
    </xf>
    <xf numFmtId="0" fontId="87" fillId="0" borderId="0" xfId="1" applyFont="1" applyAlignment="1">
      <alignment vertical="center"/>
    </xf>
    <xf numFmtId="0" fontId="88" fillId="0" borderId="1" xfId="1" applyFont="1" applyBorder="1" applyAlignment="1">
      <alignment horizontal="center" vertical="center" wrapText="1"/>
    </xf>
    <xf numFmtId="168" fontId="76" fillId="0" borderId="1" xfId="1" applyNumberFormat="1" applyFont="1" applyBorder="1" applyAlignment="1">
      <alignment horizontal="center" vertical="center" wrapText="1"/>
    </xf>
    <xf numFmtId="0" fontId="88" fillId="3" borderId="1" xfId="1" applyFont="1" applyFill="1" applyBorder="1" applyAlignment="1">
      <alignment horizontal="center" vertical="center" wrapText="1"/>
    </xf>
    <xf numFmtId="49" fontId="76" fillId="0" borderId="13" xfId="1" applyNumberFormat="1" applyFont="1" applyBorder="1" applyAlignment="1">
      <alignment horizontal="center" vertical="center" wrapText="1"/>
    </xf>
    <xf numFmtId="49" fontId="76" fillId="0" borderId="14" xfId="1" applyNumberFormat="1" applyFont="1" applyBorder="1" applyAlignment="1">
      <alignment horizontal="center" vertical="center" wrapText="1"/>
    </xf>
    <xf numFmtId="0" fontId="89" fillId="0" borderId="1" xfId="1" applyFont="1" applyBorder="1" applyAlignment="1">
      <alignment horizontal="center" vertical="center"/>
    </xf>
    <xf numFmtId="4" fontId="87" fillId="0" borderId="1" xfId="1" applyNumberFormat="1" applyFont="1" applyBorder="1" applyAlignment="1">
      <alignment vertical="center"/>
    </xf>
    <xf numFmtId="4" fontId="87" fillId="0" borderId="1" xfId="1" applyNumberFormat="1" applyFont="1" applyBorder="1" applyAlignment="1">
      <alignment vertical="center" wrapText="1"/>
    </xf>
    <xf numFmtId="4" fontId="87" fillId="0" borderId="13" xfId="1" applyNumberFormat="1" applyFont="1" applyBorder="1" applyAlignment="1">
      <alignment vertical="center" wrapText="1"/>
    </xf>
    <xf numFmtId="4" fontId="87" fillId="0" borderId="0" xfId="1" applyNumberFormat="1" applyFont="1" applyAlignment="1">
      <alignment vertical="center"/>
    </xf>
    <xf numFmtId="49" fontId="19" fillId="3" borderId="1" xfId="1" applyNumberFormat="1" applyFont="1" applyFill="1" applyBorder="1" applyAlignment="1">
      <alignment horizontal="center" vertical="center"/>
    </xf>
    <xf numFmtId="4" fontId="76" fillId="0" borderId="1" xfId="1" applyNumberFormat="1" applyFont="1" applyBorder="1" applyAlignment="1">
      <alignment vertical="center"/>
    </xf>
    <xf numFmtId="4" fontId="15" fillId="0" borderId="1" xfId="1" applyNumberFormat="1" applyFont="1" applyBorder="1" applyAlignment="1">
      <alignment vertical="center"/>
    </xf>
    <xf numFmtId="4" fontId="15" fillId="0" borderId="13" xfId="1" applyNumberFormat="1" applyFont="1" applyBorder="1" applyAlignment="1">
      <alignment vertical="center"/>
    </xf>
    <xf numFmtId="4" fontId="20" fillId="0" borderId="0" xfId="1" applyNumberFormat="1" applyFont="1"/>
    <xf numFmtId="4" fontId="76" fillId="0" borderId="12" xfId="1" applyNumberFormat="1" applyFont="1" applyBorder="1" applyAlignment="1">
      <alignment vertical="center"/>
    </xf>
    <xf numFmtId="167" fontId="78" fillId="0" borderId="12" xfId="1" applyNumberFormat="1" applyFont="1" applyBorder="1" applyAlignment="1">
      <alignment vertical="center"/>
    </xf>
    <xf numFmtId="167" fontId="78" fillId="0" borderId="18" xfId="1" applyNumberFormat="1" applyFont="1" applyBorder="1" applyAlignment="1">
      <alignment vertical="center"/>
    </xf>
    <xf numFmtId="4" fontId="16" fillId="0" borderId="1" xfId="1" applyNumberFormat="1" applyFont="1" applyBorder="1" applyAlignment="1">
      <alignment vertical="center"/>
    </xf>
    <xf numFmtId="167" fontId="78" fillId="0" borderId="1" xfId="1" applyNumberFormat="1" applyFont="1" applyBorder="1" applyAlignment="1">
      <alignment vertical="center"/>
    </xf>
    <xf numFmtId="167" fontId="78" fillId="0" borderId="13" xfId="1" applyNumberFormat="1" applyFont="1" applyBorder="1" applyAlignment="1">
      <alignment vertical="center"/>
    </xf>
    <xf numFmtId="4" fontId="76" fillId="0" borderId="17" xfId="1" applyNumberFormat="1" applyFont="1" applyBorder="1" applyAlignment="1">
      <alignment vertical="center"/>
    </xf>
    <xf numFmtId="167" fontId="78" fillId="0" borderId="17" xfId="1" applyNumberFormat="1" applyFont="1" applyBorder="1" applyAlignment="1">
      <alignment vertical="center"/>
    </xf>
    <xf numFmtId="167" fontId="78" fillId="0" borderId="19" xfId="1" applyNumberFormat="1" applyFont="1" applyBorder="1" applyAlignment="1">
      <alignment vertical="center"/>
    </xf>
    <xf numFmtId="0" fontId="91" fillId="0" borderId="0" xfId="1" applyFont="1"/>
    <xf numFmtId="4" fontId="87" fillId="0" borderId="13" xfId="1" applyNumberFormat="1" applyFont="1" applyBorder="1" applyAlignment="1">
      <alignment vertical="center"/>
    </xf>
    <xf numFmtId="167" fontId="19" fillId="0" borderId="1" xfId="1" applyNumberFormat="1" applyFont="1" applyBorder="1" applyAlignment="1">
      <alignment vertical="center"/>
    </xf>
    <xf numFmtId="4" fontId="19" fillId="0" borderId="1" xfId="1" applyNumberFormat="1" applyFont="1" applyBorder="1" applyAlignment="1">
      <alignment vertical="center"/>
    </xf>
    <xf numFmtId="4" fontId="16" fillId="0" borderId="13" xfId="1" applyNumberFormat="1" applyFont="1" applyBorder="1" applyAlignment="1">
      <alignment vertical="center"/>
    </xf>
    <xf numFmtId="2" fontId="15" fillId="0" borderId="1" xfId="1" applyNumberFormat="1" applyFont="1" applyBorder="1" applyAlignment="1">
      <alignment vertical="center"/>
    </xf>
    <xf numFmtId="2" fontId="15" fillId="0" borderId="13" xfId="1" applyNumberFormat="1" applyFont="1" applyBorder="1" applyAlignment="1">
      <alignment vertical="center"/>
    </xf>
    <xf numFmtId="4" fontId="15" fillId="0" borderId="0" xfId="1" applyNumberFormat="1" applyFont="1" applyAlignment="1">
      <alignment vertical="center"/>
    </xf>
    <xf numFmtId="2" fontId="15" fillId="0" borderId="0" xfId="1" applyNumberFormat="1" applyFont="1" applyAlignment="1">
      <alignment vertical="center"/>
    </xf>
    <xf numFmtId="0" fontId="92" fillId="3" borderId="1" xfId="1" applyFont="1" applyFill="1" applyBorder="1" applyAlignment="1">
      <alignment vertical="center"/>
    </xf>
    <xf numFmtId="0" fontId="15" fillId="0" borderId="1" xfId="1" applyFont="1" applyBorder="1" applyAlignment="1">
      <alignment vertical="center"/>
    </xf>
    <xf numFmtId="0" fontId="15" fillId="0" borderId="13" xfId="1" applyFont="1" applyBorder="1" applyAlignment="1">
      <alignment vertical="center"/>
    </xf>
    <xf numFmtId="49" fontId="15" fillId="3" borderId="1" xfId="1" applyNumberFormat="1" applyFont="1" applyFill="1" applyBorder="1" applyAlignment="1">
      <alignment horizontal="center" vertical="center"/>
    </xf>
    <xf numFmtId="0" fontId="19" fillId="3" borderId="1" xfId="1" applyFont="1" applyFill="1" applyBorder="1" applyAlignment="1">
      <alignment vertical="center"/>
    </xf>
    <xf numFmtId="0" fontId="87" fillId="3" borderId="1" xfId="1" applyFont="1" applyFill="1" applyBorder="1" applyAlignment="1">
      <alignment horizontal="center" vertical="center"/>
    </xf>
    <xf numFmtId="49" fontId="90" fillId="3" borderId="1" xfId="1" applyNumberFormat="1" applyFont="1" applyFill="1" applyBorder="1" applyAlignment="1">
      <alignment horizontal="center" vertical="center"/>
    </xf>
    <xf numFmtId="4" fontId="19" fillId="0" borderId="13" xfId="1" applyNumberFormat="1" applyFont="1" applyBorder="1" applyAlignment="1">
      <alignment vertical="center"/>
    </xf>
    <xf numFmtId="2" fontId="19" fillId="0" borderId="1" xfId="1" applyNumberFormat="1" applyFont="1" applyBorder="1" applyAlignment="1">
      <alignment vertical="center"/>
    </xf>
    <xf numFmtId="2" fontId="19" fillId="0" borderId="13" xfId="1" applyNumberFormat="1" applyFont="1" applyBorder="1" applyAlignment="1">
      <alignment vertical="center"/>
    </xf>
    <xf numFmtId="2" fontId="76" fillId="0" borderId="1" xfId="1" applyNumberFormat="1" applyFont="1" applyBorder="1" applyAlignment="1">
      <alignment vertical="center"/>
    </xf>
    <xf numFmtId="2" fontId="15" fillId="0" borderId="17" xfId="1" applyNumberFormat="1" applyFont="1" applyBorder="1" applyAlignment="1">
      <alignment vertical="center"/>
    </xf>
    <xf numFmtId="167" fontId="15" fillId="0" borderId="1" xfId="1" applyNumberFormat="1" applyFont="1" applyBorder="1" applyAlignment="1">
      <alignment vertical="center"/>
    </xf>
    <xf numFmtId="167" fontId="15" fillId="0" borderId="13" xfId="1" applyNumberFormat="1" applyFont="1" applyBorder="1" applyAlignment="1">
      <alignment vertical="center"/>
    </xf>
    <xf numFmtId="0" fontId="16" fillId="3" borderId="1" xfId="0" applyFont="1" applyFill="1" applyBorder="1" applyAlignment="1">
      <alignment vertical="center" wrapText="1"/>
    </xf>
    <xf numFmtId="49" fontId="16" fillId="3" borderId="1" xfId="1" applyNumberFormat="1" applyFont="1" applyFill="1" applyBorder="1" applyAlignment="1">
      <alignment horizontal="center" vertical="center"/>
    </xf>
    <xf numFmtId="2" fontId="76" fillId="0" borderId="0" xfId="1" applyNumberFormat="1" applyFont="1" applyBorder="1" applyAlignment="1">
      <alignment vertical="center"/>
    </xf>
    <xf numFmtId="2" fontId="19" fillId="0" borderId="0" xfId="1" applyNumberFormat="1" applyFont="1" applyBorder="1" applyAlignment="1">
      <alignment vertical="center"/>
    </xf>
    <xf numFmtId="4" fontId="15" fillId="0" borderId="0" xfId="1" applyNumberFormat="1" applyFont="1" applyBorder="1" applyAlignment="1">
      <alignment vertical="center"/>
    </xf>
    <xf numFmtId="4" fontId="16" fillId="0" borderId="0" xfId="1" applyNumberFormat="1" applyFont="1" applyBorder="1" applyAlignment="1">
      <alignment vertical="center"/>
    </xf>
    <xf numFmtId="4" fontId="78" fillId="0" borderId="0" xfId="1" applyNumberFormat="1" applyFont="1" applyAlignment="1">
      <alignment vertical="center"/>
    </xf>
    <xf numFmtId="168" fontId="87" fillId="0" borderId="0" xfId="1" applyNumberFormat="1" applyFont="1" applyBorder="1" applyAlignment="1">
      <alignment vertical="center"/>
    </xf>
    <xf numFmtId="49" fontId="16" fillId="0" borderId="0" xfId="0" applyNumberFormat="1" applyFont="1" applyBorder="1" applyAlignment="1">
      <alignment horizontal="center" vertical="center" wrapText="1"/>
    </xf>
    <xf numFmtId="4" fontId="15" fillId="0" borderId="0" xfId="0" applyNumberFormat="1" applyFont="1" applyBorder="1" applyAlignment="1">
      <alignment horizontal="center" vertical="center"/>
    </xf>
    <xf numFmtId="0" fontId="87" fillId="0" borderId="1" xfId="1" applyFont="1" applyFill="1" applyBorder="1" applyAlignment="1">
      <alignment vertical="center" wrapText="1"/>
    </xf>
    <xf numFmtId="168" fontId="87" fillId="0" borderId="1" xfId="1" applyNumberFormat="1" applyFont="1" applyFill="1" applyBorder="1" applyAlignment="1">
      <alignment horizontal="center" vertical="center" wrapText="1"/>
    </xf>
    <xf numFmtId="0" fontId="87" fillId="0" borderId="1" xfId="1" applyFont="1" applyFill="1" applyBorder="1" applyAlignment="1">
      <alignment horizontal="right" vertical="center" wrapText="1"/>
    </xf>
    <xf numFmtId="0" fontId="19" fillId="0" borderId="1" xfId="1" applyFont="1" applyFill="1" applyBorder="1" applyAlignment="1">
      <alignment horizontal="left" vertical="center" wrapText="1"/>
    </xf>
    <xf numFmtId="168" fontId="19" fillId="0" borderId="1" xfId="1"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wrapText="1"/>
    </xf>
    <xf numFmtId="4" fontId="87" fillId="0" borderId="1" xfId="1" applyNumberFormat="1" applyFont="1" applyFill="1" applyBorder="1" applyAlignment="1">
      <alignment horizontal="center" vertical="center" wrapText="1"/>
    </xf>
    <xf numFmtId="0" fontId="19" fillId="0" borderId="1" xfId="1" applyFont="1" applyFill="1" applyBorder="1" applyAlignment="1">
      <alignment vertical="center" wrapText="1"/>
    </xf>
    <xf numFmtId="4" fontId="19" fillId="0" borderId="1" xfId="1" applyNumberFormat="1" applyFont="1" applyFill="1" applyBorder="1" applyAlignment="1">
      <alignment horizontal="center" vertical="center" wrapText="1"/>
    </xf>
    <xf numFmtId="0" fontId="92" fillId="0" borderId="1" xfId="1" applyFont="1" applyFill="1" applyBorder="1"/>
    <xf numFmtId="168" fontId="19" fillId="0" borderId="1" xfId="1" applyNumberFormat="1" applyFont="1" applyFill="1" applyBorder="1" applyAlignment="1">
      <alignment horizontal="center" vertical="center"/>
    </xf>
    <xf numFmtId="0" fontId="87" fillId="0" borderId="1" xfId="1" applyFont="1" applyFill="1" applyBorder="1" applyAlignment="1">
      <alignment horizontal="left" vertical="center" wrapText="1"/>
    </xf>
    <xf numFmtId="4" fontId="15" fillId="0" borderId="1" xfId="1" applyNumberFormat="1" applyFont="1" applyFill="1" applyBorder="1" applyAlignment="1">
      <alignment horizontal="center" vertical="center"/>
    </xf>
    <xf numFmtId="4" fontId="19" fillId="0" borderId="1" xfId="1" applyNumberFormat="1" applyFont="1" applyFill="1" applyBorder="1" applyAlignment="1">
      <alignment horizontal="center" vertical="center"/>
    </xf>
    <xf numFmtId="0" fontId="16" fillId="0" borderId="1" xfId="1" applyFont="1" applyBorder="1" applyAlignment="1">
      <alignment horizontal="justify" vertical="top" wrapText="1"/>
    </xf>
    <xf numFmtId="0" fontId="15" fillId="0" borderId="1" xfId="1" applyFont="1" applyBorder="1" applyAlignment="1">
      <alignment horizontal="left" vertical="top" wrapText="1"/>
    </xf>
    <xf numFmtId="168" fontId="16" fillId="0" borderId="1" xfId="1" applyNumberFormat="1" applyFont="1" applyBorder="1" applyAlignment="1">
      <alignment horizontal="center" vertical="center" wrapText="1"/>
    </xf>
    <xf numFmtId="168" fontId="16" fillId="0" borderId="1" xfId="1" applyNumberFormat="1" applyFont="1" applyBorder="1" applyAlignment="1">
      <alignment horizontal="left" vertical="top" wrapText="1"/>
    </xf>
    <xf numFmtId="168" fontId="16" fillId="0" borderId="1" xfId="1" applyNumberFormat="1" applyFont="1" applyBorder="1" applyAlignment="1">
      <alignment horizontal="justify" vertical="top" wrapText="1"/>
    </xf>
    <xf numFmtId="168" fontId="15" fillId="0" borderId="1" xfId="1" applyNumberFormat="1" applyFont="1" applyBorder="1" applyAlignment="1">
      <alignment horizontal="center" vertical="center" wrapText="1"/>
    </xf>
    <xf numFmtId="0" fontId="77" fillId="0" borderId="1" xfId="840" applyFont="1" applyBorder="1" applyAlignment="1">
      <alignment horizontal="center" vertical="center" wrapText="1"/>
    </xf>
    <xf numFmtId="0" fontId="16" fillId="0" borderId="1" xfId="1" applyFont="1" applyBorder="1" applyAlignment="1">
      <alignment horizontal="left" vertical="top" wrapText="1"/>
    </xf>
    <xf numFmtId="49" fontId="75" fillId="0" borderId="1" xfId="840" applyNumberFormat="1" applyFont="1" applyBorder="1" applyAlignment="1">
      <alignment horizontal="left" vertical="top" wrapText="1"/>
    </xf>
    <xf numFmtId="0" fontId="81" fillId="0" borderId="1" xfId="1" applyFont="1" applyBorder="1" applyAlignment="1">
      <alignment horizontal="left" vertical="top" wrapText="1"/>
    </xf>
    <xf numFmtId="49" fontId="80" fillId="0" borderId="1" xfId="1" applyNumberFormat="1" applyFont="1" applyBorder="1" applyAlignment="1">
      <alignment horizontal="center" vertical="center" wrapText="1"/>
    </xf>
    <xf numFmtId="0" fontId="80" fillId="0" borderId="1" xfId="1" applyFont="1" applyBorder="1" applyAlignment="1">
      <alignment horizontal="left" vertical="top" wrapText="1"/>
    </xf>
    <xf numFmtId="49" fontId="16" fillId="0" borderId="1" xfId="840" applyNumberFormat="1" applyFont="1" applyBorder="1" applyAlignment="1">
      <alignment horizontal="center" vertical="center" wrapText="1"/>
    </xf>
    <xf numFmtId="0" fontId="16" fillId="0" borderId="1" xfId="840" applyFont="1" applyBorder="1" applyAlignment="1">
      <alignment horizontal="left" vertical="top" wrapText="1"/>
    </xf>
    <xf numFmtId="168" fontId="16" fillId="0" borderId="1" xfId="840" applyNumberFormat="1" applyFont="1" applyFill="1" applyBorder="1" applyAlignment="1">
      <alignment horizontal="justify" vertical="top" wrapText="1"/>
    </xf>
    <xf numFmtId="49" fontId="77" fillId="0" borderId="1" xfId="840" applyNumberFormat="1" applyFont="1" applyBorder="1" applyAlignment="1">
      <alignment horizontal="left" vertical="top" wrapText="1"/>
    </xf>
    <xf numFmtId="168" fontId="16" fillId="0" borderId="1" xfId="840" applyNumberFormat="1" applyFont="1" applyBorder="1" applyAlignment="1">
      <alignment horizontal="center" vertical="center"/>
    </xf>
    <xf numFmtId="0" fontId="15" fillId="0" borderId="1" xfId="840" applyFont="1" applyBorder="1" applyAlignment="1">
      <alignment horizontal="left" vertical="top" wrapText="1"/>
    </xf>
    <xf numFmtId="49" fontId="16" fillId="0" borderId="1" xfId="1" applyNumberFormat="1" applyFont="1" applyFill="1" applyBorder="1" applyAlignment="1">
      <alignment horizontal="center" vertical="center" wrapText="1"/>
    </xf>
    <xf numFmtId="49" fontId="16" fillId="0" borderId="1" xfId="1" applyNumberFormat="1" applyFont="1" applyBorder="1" applyAlignment="1">
      <alignment horizontal="center" vertical="center" wrapText="1"/>
    </xf>
    <xf numFmtId="0" fontId="90" fillId="0" borderId="1" xfId="1" applyFont="1" applyFill="1" applyBorder="1" applyAlignment="1">
      <alignment vertical="center" wrapText="1"/>
    </xf>
    <xf numFmtId="0" fontId="19" fillId="0" borderId="1" xfId="1" applyFont="1" applyFill="1" applyBorder="1" applyAlignment="1">
      <alignment horizontal="left" vertical="top" wrapText="1"/>
    </xf>
    <xf numFmtId="0" fontId="19" fillId="0" borderId="1" xfId="1" applyFont="1" applyFill="1" applyBorder="1"/>
    <xf numFmtId="0" fontId="15" fillId="0" borderId="1" xfId="1" applyFont="1" applyFill="1" applyBorder="1" applyAlignment="1">
      <alignment horizontal="right" vertical="center" wrapText="1"/>
    </xf>
    <xf numFmtId="4" fontId="15" fillId="3" borderId="1" xfId="1" applyNumberFormat="1" applyFont="1" applyFill="1" applyBorder="1" applyAlignment="1">
      <alignment horizontal="center" vertical="center"/>
    </xf>
    <xf numFmtId="49" fontId="16" fillId="0" borderId="1" xfId="1" applyNumberFormat="1" applyFont="1" applyBorder="1" applyAlignment="1">
      <alignment vertical="center" wrapText="1"/>
    </xf>
    <xf numFmtId="49" fontId="77" fillId="0" borderId="1" xfId="840" applyNumberFormat="1" applyFont="1" applyBorder="1" applyAlignment="1">
      <alignment vertical="center" wrapText="1"/>
    </xf>
    <xf numFmtId="0" fontId="77" fillId="0" borderId="1" xfId="840" applyFont="1" applyBorder="1" applyAlignment="1">
      <alignment vertical="top" wrapText="1"/>
    </xf>
    <xf numFmtId="168" fontId="90" fillId="3" borderId="1" xfId="1" applyNumberFormat="1" applyFont="1" applyFill="1" applyBorder="1" applyAlignment="1">
      <alignment horizontal="center" vertical="center"/>
    </xf>
    <xf numFmtId="0" fontId="78" fillId="0" borderId="0" xfId="1" applyFont="1"/>
    <xf numFmtId="0" fontId="97" fillId="0" borderId="1" xfId="1" applyFont="1" applyBorder="1" applyAlignment="1" applyProtection="1">
      <alignment horizontal="left" vertical="top" wrapText="1"/>
      <protection locked="0"/>
    </xf>
    <xf numFmtId="49" fontId="78" fillId="0" borderId="1" xfId="1" applyNumberFormat="1" applyFont="1" applyBorder="1" applyAlignment="1">
      <alignment horizontal="center" vertical="top" wrapText="1"/>
    </xf>
    <xf numFmtId="49" fontId="15" fillId="0" borderId="1" xfId="1" applyNumberFormat="1" applyFont="1" applyBorder="1" applyAlignment="1">
      <alignment horizontal="center" vertical="top" wrapText="1"/>
    </xf>
    <xf numFmtId="0" fontId="15" fillId="0" borderId="1" xfId="1" applyFont="1" applyBorder="1" applyAlignment="1">
      <alignment horizontal="left" vertical="top" wrapText="1"/>
    </xf>
    <xf numFmtId="0" fontId="75" fillId="0" borderId="1" xfId="1" applyFont="1" applyBorder="1" applyAlignment="1" applyProtection="1">
      <alignment horizontal="left" vertical="top" wrapText="1"/>
      <protection locked="0"/>
    </xf>
    <xf numFmtId="167" fontId="16" fillId="0" borderId="1" xfId="1" applyNumberFormat="1" applyFont="1" applyBorder="1" applyAlignment="1">
      <alignment horizontal="justify" vertical="top" wrapText="1"/>
    </xf>
    <xf numFmtId="167" fontId="16" fillId="0" borderId="1" xfId="1" applyNumberFormat="1" applyFont="1" applyBorder="1" applyAlignment="1">
      <alignment horizontal="center" vertical="top" wrapText="1"/>
    </xf>
    <xf numFmtId="167" fontId="78" fillId="0" borderId="1" xfId="1" applyNumberFormat="1" applyFont="1" applyBorder="1" applyAlignment="1">
      <alignment horizontal="center" vertical="top"/>
    </xf>
    <xf numFmtId="167" fontId="78" fillId="0" borderId="1" xfId="1" applyNumberFormat="1" applyFont="1" applyBorder="1" applyAlignment="1">
      <alignment horizontal="justify" vertical="top"/>
    </xf>
    <xf numFmtId="167" fontId="16" fillId="0" borderId="1" xfId="1" applyNumberFormat="1" applyFont="1" applyBorder="1" applyAlignment="1">
      <alignment horizontal="left" vertical="top" wrapText="1"/>
    </xf>
    <xf numFmtId="49" fontId="15" fillId="0" borderId="1" xfId="1" applyNumberFormat="1" applyFont="1" applyBorder="1" applyAlignment="1">
      <alignment horizontal="center" vertical="top"/>
    </xf>
    <xf numFmtId="168" fontId="15" fillId="0" borderId="1" xfId="1" applyNumberFormat="1" applyFont="1" applyBorder="1" applyAlignment="1">
      <alignment horizontal="center" vertical="top" wrapText="1"/>
    </xf>
    <xf numFmtId="168" fontId="15" fillId="0" borderId="1" xfId="1" applyNumberFormat="1" applyFont="1" applyBorder="1" applyAlignment="1">
      <alignment horizontal="left" vertical="top" wrapText="1"/>
    </xf>
    <xf numFmtId="168" fontId="16" fillId="0" borderId="1" xfId="1" applyNumberFormat="1" applyFont="1" applyBorder="1" applyAlignment="1">
      <alignment horizontal="center" vertical="top" wrapText="1"/>
    </xf>
    <xf numFmtId="168" fontId="16" fillId="0" borderId="1" xfId="1" applyNumberFormat="1" applyFont="1" applyBorder="1" applyAlignment="1">
      <alignment horizontal="left" vertical="top" wrapText="1"/>
    </xf>
    <xf numFmtId="168" fontId="16" fillId="0" borderId="1" xfId="1" applyNumberFormat="1" applyFont="1" applyBorder="1" applyAlignment="1">
      <alignment horizontal="justify" vertical="top" wrapText="1"/>
    </xf>
    <xf numFmtId="168" fontId="16" fillId="0" borderId="1" xfId="1" applyNumberFormat="1" applyFont="1" applyBorder="1" applyAlignment="1">
      <alignment horizontal="center" vertical="top"/>
    </xf>
    <xf numFmtId="168" fontId="15" fillId="0" borderId="1" xfId="1" applyNumberFormat="1" applyFont="1" applyBorder="1" applyAlignment="1">
      <alignment horizontal="justify" vertical="top" wrapText="1"/>
    </xf>
    <xf numFmtId="0" fontId="16" fillId="0" borderId="1" xfId="1" applyFont="1" applyBorder="1" applyAlignment="1">
      <alignment horizontal="left" vertical="top" wrapText="1"/>
    </xf>
    <xf numFmtId="0" fontId="77" fillId="0" borderId="1" xfId="1" applyFont="1" applyBorder="1" applyAlignment="1" applyProtection="1">
      <alignment horizontal="left" vertical="top" wrapText="1"/>
      <protection locked="0"/>
    </xf>
    <xf numFmtId="0" fontId="16" fillId="0" borderId="1" xfId="1" applyFont="1" applyBorder="1" applyAlignment="1">
      <alignment horizontal="center" vertical="center" wrapText="1"/>
    </xf>
    <xf numFmtId="0" fontId="15" fillId="0" borderId="1" xfId="1" applyFont="1" applyBorder="1" applyAlignment="1">
      <alignment horizontal="center" vertical="center"/>
    </xf>
    <xf numFmtId="49" fontId="16" fillId="0" borderId="1" xfId="1" applyNumberFormat="1" applyFont="1" applyBorder="1" applyAlignment="1">
      <alignment horizontal="center" vertical="top" wrapText="1"/>
    </xf>
    <xf numFmtId="168" fontId="19" fillId="3" borderId="1" xfId="1" applyNumberFormat="1" applyFont="1" applyFill="1" applyBorder="1" applyAlignment="1">
      <alignment horizontal="center" vertical="center" wrapText="1"/>
    </xf>
    <xf numFmtId="0" fontId="78" fillId="0" borderId="0" xfId="878" applyFont="1" applyFill="1" applyAlignment="1">
      <alignment horizontal="right" vertical="center"/>
    </xf>
    <xf numFmtId="0" fontId="77" fillId="0" borderId="17" xfId="1" applyFont="1" applyBorder="1" applyAlignment="1" applyProtection="1">
      <alignment horizontal="left" vertical="top" wrapText="1"/>
      <protection locked="0"/>
    </xf>
    <xf numFmtId="4" fontId="16" fillId="0" borderId="1" xfId="1" applyNumberFormat="1" applyFont="1" applyBorder="1" applyAlignment="1">
      <alignment horizontal="center" vertical="center" wrapText="1"/>
    </xf>
    <xf numFmtId="168" fontId="15" fillId="0" borderId="17" xfId="1" applyNumberFormat="1" applyFont="1" applyFill="1" applyBorder="1" applyAlignment="1">
      <alignment horizontal="center" vertical="center" wrapText="1"/>
    </xf>
    <xf numFmtId="168" fontId="16" fillId="0" borderId="1" xfId="1" applyNumberFormat="1" applyFont="1" applyFill="1" applyBorder="1" applyAlignment="1">
      <alignment horizontal="justify" vertical="top" wrapText="1"/>
    </xf>
    <xf numFmtId="0" fontId="16" fillId="0" borderId="1" xfId="1" applyFont="1" applyFill="1" applyBorder="1" applyAlignment="1">
      <alignment horizontal="left" vertical="top" wrapText="1"/>
    </xf>
    <xf numFmtId="49" fontId="15" fillId="0" borderId="1" xfId="1" applyNumberFormat="1" applyFont="1" applyFill="1" applyBorder="1" applyAlignment="1">
      <alignment horizontal="center" vertical="center" wrapText="1"/>
    </xf>
    <xf numFmtId="0" fontId="16" fillId="0" borderId="12" xfId="1" applyFont="1" applyFill="1" applyBorder="1" applyAlignment="1">
      <alignment horizontal="left" vertical="top" wrapText="1"/>
    </xf>
    <xf numFmtId="0" fontId="16" fillId="0" borderId="17" xfId="1" applyFont="1" applyFill="1" applyBorder="1" applyAlignment="1">
      <alignment horizontal="left" vertical="top" wrapText="1"/>
    </xf>
    <xf numFmtId="0" fontId="15" fillId="0" borderId="1" xfId="1" applyFont="1" applyFill="1" applyBorder="1" applyAlignment="1">
      <alignment horizontal="left" vertical="top" wrapText="1"/>
    </xf>
    <xf numFmtId="0" fontId="15" fillId="0" borderId="17" xfId="1" applyFont="1" applyFill="1" applyBorder="1" applyAlignment="1">
      <alignment horizontal="left" vertical="top" wrapText="1"/>
    </xf>
    <xf numFmtId="49" fontId="16" fillId="0" borderId="1" xfId="840" applyNumberFormat="1" applyFont="1" applyBorder="1" applyAlignment="1">
      <alignment horizontal="center" vertical="center" wrapText="1"/>
    </xf>
    <xf numFmtId="0" fontId="16" fillId="0" borderId="1" xfId="840" applyFont="1" applyBorder="1" applyAlignment="1">
      <alignment horizontal="left" vertical="top" wrapText="1"/>
    </xf>
    <xf numFmtId="0" fontId="16" fillId="0" borderId="1" xfId="1" applyFont="1" applyBorder="1" applyAlignment="1">
      <alignment horizontal="left" vertical="top" wrapText="1"/>
    </xf>
    <xf numFmtId="49" fontId="16" fillId="0" borderId="12" xfId="1" applyNumberFormat="1" applyFont="1" applyFill="1" applyBorder="1" applyAlignment="1">
      <alignment horizontal="center" vertical="center" wrapText="1"/>
    </xf>
    <xf numFmtId="168" fontId="16" fillId="0" borderId="1" xfId="840" applyNumberFormat="1" applyFont="1" applyBorder="1" applyAlignment="1">
      <alignment horizontal="center" vertical="center" wrapText="1"/>
    </xf>
    <xf numFmtId="168" fontId="16" fillId="0" borderId="1" xfId="1"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168" fontId="16" fillId="0" borderId="1" xfId="1" applyNumberFormat="1" applyFont="1" applyFill="1" applyBorder="1" applyAlignment="1">
      <alignment horizontal="center" vertical="center"/>
    </xf>
    <xf numFmtId="0" fontId="15" fillId="0" borderId="0" xfId="840" applyFont="1" applyBorder="1" applyAlignment="1">
      <alignment horizontal="center" vertical="center" wrapText="1"/>
    </xf>
    <xf numFmtId="0" fontId="16" fillId="0" borderId="1" xfId="0" applyFont="1" applyFill="1" applyBorder="1" applyAlignment="1">
      <alignment horizontal="justify" vertical="top" wrapText="1"/>
    </xf>
    <xf numFmtId="0" fontId="0" fillId="0" borderId="0" xfId="0" applyBorder="1" applyAlignment="1">
      <alignment horizontal="center" vertical="center" wrapText="1"/>
    </xf>
    <xf numFmtId="49" fontId="15" fillId="0" borderId="1" xfId="840" applyNumberFormat="1" applyFont="1" applyFill="1" applyBorder="1" applyAlignment="1">
      <alignment horizontal="center" vertical="center" wrapText="1"/>
    </xf>
    <xf numFmtId="0" fontId="15" fillId="0" borderId="1" xfId="840" applyFont="1" applyBorder="1" applyAlignment="1">
      <alignment horizontal="left" vertical="top" wrapText="1"/>
    </xf>
    <xf numFmtId="0" fontId="77" fillId="0" borderId="1" xfId="1" applyFont="1" applyBorder="1" applyAlignment="1" applyProtection="1">
      <alignment horizontal="left" vertical="top" wrapText="1"/>
      <protection locked="0"/>
    </xf>
    <xf numFmtId="0" fontId="16" fillId="0" borderId="1" xfId="840" applyFont="1" applyFill="1" applyBorder="1" applyAlignment="1">
      <alignment horizontal="justify" vertical="top" wrapText="1"/>
    </xf>
    <xf numFmtId="0" fontId="15" fillId="0" borderId="1" xfId="840" applyFont="1" applyFill="1" applyBorder="1" applyAlignment="1">
      <alignment horizontal="left" vertical="top" wrapText="1"/>
    </xf>
    <xf numFmtId="49" fontId="16" fillId="0" borderId="17" xfId="840" applyNumberFormat="1" applyFont="1" applyBorder="1" applyAlignment="1">
      <alignment horizontal="center" vertical="center" wrapText="1"/>
    </xf>
    <xf numFmtId="0" fontId="1" fillId="0" borderId="0" xfId="1241"/>
    <xf numFmtId="0" fontId="110" fillId="0" borderId="0" xfId="1241" applyFont="1"/>
    <xf numFmtId="167" fontId="80" fillId="0" borderId="1" xfId="1241" applyNumberFormat="1" applyFont="1" applyBorder="1" applyAlignment="1">
      <alignment horizontal="center" vertical="top"/>
    </xf>
    <xf numFmtId="167" fontId="16" fillId="0" borderId="1" xfId="1241" applyNumberFormat="1" applyFont="1" applyBorder="1" applyAlignment="1">
      <alignment horizontal="justify" vertical="top"/>
    </xf>
    <xf numFmtId="0" fontId="81" fillId="0" borderId="1" xfId="1241" applyFont="1" applyBorder="1" applyAlignment="1">
      <alignment horizontal="left" vertical="top" wrapText="1"/>
    </xf>
    <xf numFmtId="167" fontId="81" fillId="0" borderId="1" xfId="1241" applyNumberFormat="1" applyFont="1" applyBorder="1" applyAlignment="1">
      <alignment horizontal="left" vertical="top" wrapText="1"/>
    </xf>
    <xf numFmtId="167" fontId="81" fillId="0" borderId="1" xfId="1241" applyNumberFormat="1" applyFont="1" applyBorder="1" applyAlignment="1">
      <alignment horizontal="center" vertical="top"/>
    </xf>
    <xf numFmtId="167" fontId="81" fillId="0" borderId="1" xfId="1241" applyNumberFormat="1" applyFont="1" applyBorder="1" applyAlignment="1">
      <alignment horizontal="justify" vertical="top"/>
    </xf>
    <xf numFmtId="167" fontId="80" fillId="0" borderId="1" xfId="1241" applyNumberFormat="1" applyFont="1" applyBorder="1" applyAlignment="1">
      <alignment horizontal="left" vertical="top" wrapText="1"/>
    </xf>
    <xf numFmtId="167" fontId="81" fillId="0" borderId="1" xfId="1241" applyNumberFormat="1" applyFont="1" applyBorder="1" applyAlignment="1">
      <alignment vertical="top" wrapText="1"/>
    </xf>
    <xf numFmtId="167" fontId="80" fillId="0" borderId="1" xfId="1241" applyNumberFormat="1" applyFont="1" applyBorder="1" applyAlignment="1">
      <alignment vertical="center" wrapText="1"/>
    </xf>
    <xf numFmtId="167" fontId="80" fillId="0" borderId="1" xfId="1241" applyNumberFormat="1" applyFont="1" applyBorder="1" applyAlignment="1">
      <alignment vertical="top" wrapText="1"/>
    </xf>
    <xf numFmtId="49" fontId="80" fillId="0" borderId="1" xfId="1241" applyNumberFormat="1" applyFont="1" applyBorder="1" applyAlignment="1">
      <alignment horizontal="center"/>
    </xf>
    <xf numFmtId="167" fontId="81" fillId="0" borderId="1" xfId="1241" applyNumberFormat="1" applyFont="1" applyBorder="1" applyAlignment="1">
      <alignment horizontal="justify" vertical="top" wrapText="1"/>
    </xf>
    <xf numFmtId="0" fontId="80" fillId="0" borderId="1" xfId="1241" applyFont="1" applyBorder="1" applyAlignment="1">
      <alignment horizontal="justify" vertical="top"/>
    </xf>
    <xf numFmtId="49" fontId="16" fillId="0" borderId="1" xfId="1241" applyNumberFormat="1" applyFont="1" applyBorder="1" applyAlignment="1">
      <alignment horizontal="center" vertical="top"/>
    </xf>
    <xf numFmtId="0" fontId="16" fillId="0" borderId="1" xfId="1241" applyFont="1" applyBorder="1" applyAlignment="1">
      <alignment horizontal="left" vertical="top" wrapText="1"/>
    </xf>
    <xf numFmtId="167" fontId="16" fillId="0" borderId="1" xfId="1241" applyNumberFormat="1" applyFont="1" applyBorder="1" applyAlignment="1">
      <alignment horizontal="center" vertical="top"/>
    </xf>
    <xf numFmtId="167" fontId="16" fillId="0" borderId="1" xfId="1241" applyNumberFormat="1" applyFont="1" applyBorder="1" applyAlignment="1">
      <alignment horizontal="justify" vertical="top" wrapText="1"/>
    </xf>
    <xf numFmtId="0" fontId="1" fillId="0" borderId="0" xfId="1241" applyAlignment="1">
      <alignment horizontal="center"/>
    </xf>
    <xf numFmtId="0" fontId="14" fillId="0" borderId="0" xfId="1"/>
    <xf numFmtId="0" fontId="16" fillId="0" borderId="1" xfId="1242" applyFont="1" applyBorder="1" applyAlignment="1">
      <alignment horizontal="center" vertical="center" wrapText="1"/>
    </xf>
    <xf numFmtId="168" fontId="16" fillId="0" borderId="1" xfId="1242" applyNumberFormat="1" applyFont="1" applyBorder="1" applyAlignment="1">
      <alignment horizontal="center" vertical="center" wrapText="1"/>
    </xf>
    <xf numFmtId="49" fontId="93" fillId="0" borderId="1" xfId="1242" applyNumberFormat="1" applyFont="1" applyBorder="1" applyAlignment="1">
      <alignment horizontal="center" vertical="top" wrapText="1"/>
    </xf>
    <xf numFmtId="0" fontId="93" fillId="0" borderId="1" xfId="1242" applyFont="1" applyBorder="1" applyAlignment="1">
      <alignment horizontal="left" vertical="top" wrapText="1"/>
    </xf>
    <xf numFmtId="168" fontId="93" fillId="0" borderId="1" xfId="1242" applyNumberFormat="1" applyFont="1" applyBorder="1" applyAlignment="1">
      <alignment horizontal="left" vertical="top" wrapText="1"/>
    </xf>
    <xf numFmtId="168" fontId="93" fillId="0" borderId="1" xfId="1242" applyNumberFormat="1" applyFont="1" applyBorder="1" applyAlignment="1">
      <alignment horizontal="center" vertical="top" wrapText="1"/>
    </xf>
    <xf numFmtId="168" fontId="15" fillId="0" borderId="1" xfId="1242" applyNumberFormat="1" applyFont="1" applyBorder="1" applyAlignment="1">
      <alignment horizontal="center" vertical="top"/>
    </xf>
    <xf numFmtId="4" fontId="93" fillId="0" borderId="1" xfId="1242" applyNumberFormat="1" applyFont="1" applyBorder="1" applyAlignment="1">
      <alignment horizontal="justify" vertical="top" wrapText="1"/>
    </xf>
    <xf numFmtId="168" fontId="94" fillId="0" borderId="1" xfId="1242" applyNumberFormat="1" applyFont="1" applyBorder="1" applyAlignment="1">
      <alignment horizontal="center" vertical="top" wrapText="1"/>
    </xf>
    <xf numFmtId="0" fontId="88" fillId="0" borderId="1" xfId="1242" applyFont="1" applyBorder="1" applyAlignment="1">
      <alignment horizontal="justify" vertical="center"/>
    </xf>
    <xf numFmtId="49" fontId="91" fillId="0" borderId="1" xfId="1242" applyNumberFormat="1" applyFont="1" applyBorder="1" applyAlignment="1">
      <alignment horizontal="center" vertical="top" wrapText="1"/>
    </xf>
    <xf numFmtId="0" fontId="91" fillId="0" borderId="1" xfId="1242" applyFont="1" applyBorder="1" applyAlignment="1">
      <alignment horizontal="left" vertical="top" wrapText="1"/>
    </xf>
    <xf numFmtId="168" fontId="91" fillId="0" borderId="1" xfId="1242" applyNumberFormat="1" applyFont="1" applyBorder="1" applyAlignment="1">
      <alignment horizontal="left" vertical="top" wrapText="1"/>
    </xf>
    <xf numFmtId="168" fontId="91" fillId="0" borderId="1" xfId="1242" applyNumberFormat="1" applyFont="1" applyBorder="1" applyAlignment="1">
      <alignment horizontal="center" vertical="top" wrapText="1"/>
    </xf>
    <xf numFmtId="168" fontId="91" fillId="0" borderId="1" xfId="1242" applyNumberFormat="1" applyFont="1" applyBorder="1" applyAlignment="1">
      <alignment horizontal="justify" vertical="top" wrapText="1"/>
    </xf>
    <xf numFmtId="0" fontId="16" fillId="0" borderId="1" xfId="1242" applyFont="1" applyBorder="1" applyAlignment="1">
      <alignment horizontal="justify" vertical="top" wrapText="1"/>
    </xf>
    <xf numFmtId="167" fontId="91" fillId="0" borderId="1" xfId="1242" applyNumberFormat="1" applyFont="1" applyBorder="1" applyAlignment="1">
      <alignment horizontal="center" vertical="top" wrapText="1"/>
    </xf>
    <xf numFmtId="167" fontId="20" fillId="0" borderId="1" xfId="1242" applyNumberFormat="1" applyFont="1" applyBorder="1" applyAlignment="1">
      <alignment horizontal="center" vertical="top"/>
    </xf>
    <xf numFmtId="0" fontId="20" fillId="0" borderId="1" xfId="1242" applyFont="1" applyBorder="1" applyAlignment="1">
      <alignment horizontal="justify" vertical="center" wrapText="1"/>
    </xf>
    <xf numFmtId="0" fontId="16" fillId="0" borderId="1" xfId="1242" applyFont="1" applyBorder="1" applyAlignment="1">
      <alignment horizontal="justify" vertical="center" wrapText="1"/>
    </xf>
    <xf numFmtId="0" fontId="20" fillId="0" borderId="1" xfId="1242" applyFont="1" applyBorder="1" applyAlignment="1">
      <alignment horizontal="justify" vertical="top" wrapText="1"/>
    </xf>
    <xf numFmtId="167" fontId="16" fillId="0" borderId="1" xfId="1242" applyNumberFormat="1" applyFont="1" applyBorder="1" applyAlignment="1">
      <alignment horizontal="center" vertical="top" wrapText="1"/>
    </xf>
    <xf numFmtId="167" fontId="16" fillId="0" borderId="1" xfId="1242" applyNumberFormat="1" applyFont="1" applyBorder="1" applyAlignment="1">
      <alignment horizontal="justify" vertical="top" wrapText="1"/>
    </xf>
    <xf numFmtId="168" fontId="16" fillId="0" borderId="1" xfId="1242" applyNumberFormat="1" applyFont="1" applyBorder="1" applyAlignment="1">
      <alignment horizontal="center" vertical="top" wrapText="1"/>
    </xf>
    <xf numFmtId="0" fontId="93" fillId="0" borderId="1" xfId="1242" applyFont="1" applyBorder="1" applyAlignment="1">
      <alignment horizontal="center" vertical="center" wrapText="1"/>
    </xf>
    <xf numFmtId="167" fontId="18" fillId="0" borderId="1" xfId="1242" applyNumberFormat="1" applyFont="1" applyBorder="1" applyAlignment="1">
      <alignment horizontal="center" vertical="top"/>
    </xf>
    <xf numFmtId="0" fontId="18" fillId="0" borderId="1" xfId="1242" applyFont="1" applyBorder="1" applyAlignment="1">
      <alignment horizontal="center" vertical="center" wrapText="1"/>
    </xf>
    <xf numFmtId="0" fontId="78" fillId="0" borderId="1" xfId="1242" applyFont="1" applyBorder="1" applyAlignment="1">
      <alignment horizontal="justify" vertical="center" wrapText="1"/>
    </xf>
    <xf numFmtId="49" fontId="93" fillId="0" borderId="1" xfId="1242" applyNumberFormat="1" applyFont="1" applyBorder="1" applyAlignment="1">
      <alignment horizontal="center" vertical="center" wrapText="1"/>
    </xf>
    <xf numFmtId="0" fontId="93" fillId="0" borderId="1" xfId="1242" applyFont="1" applyBorder="1" applyAlignment="1">
      <alignment vertical="top" wrapText="1"/>
    </xf>
    <xf numFmtId="167" fontId="15" fillId="0" borderId="1" xfId="1242" applyNumberFormat="1" applyFont="1" applyBorder="1" applyAlignment="1">
      <alignment horizontal="center" vertical="top" wrapText="1"/>
    </xf>
    <xf numFmtId="167" fontId="15" fillId="0" borderId="1" xfId="1242" applyNumberFormat="1" applyFont="1" applyBorder="1" applyAlignment="1">
      <alignment horizontal="justify" vertical="top" wrapText="1"/>
    </xf>
    <xf numFmtId="0" fontId="91" fillId="0" borderId="1" xfId="1242" applyFont="1" applyBorder="1" applyAlignment="1">
      <alignment vertical="top" wrapText="1"/>
    </xf>
    <xf numFmtId="0" fontId="75" fillId="0" borderId="1" xfId="1242" applyFont="1" applyBorder="1" applyAlignment="1" applyProtection="1">
      <alignment vertical="top" wrapText="1"/>
      <protection locked="0"/>
    </xf>
    <xf numFmtId="0" fontId="97" fillId="0" borderId="1" xfId="1242" applyFont="1" applyBorder="1" applyAlignment="1" applyProtection="1">
      <alignment vertical="top" wrapText="1"/>
      <protection locked="0"/>
    </xf>
    <xf numFmtId="167" fontId="78" fillId="0" borderId="1" xfId="1242" applyNumberFormat="1" applyFont="1" applyBorder="1" applyAlignment="1">
      <alignment horizontal="justify" vertical="top" wrapText="1"/>
    </xf>
    <xf numFmtId="168" fontId="16" fillId="0" borderId="1" xfId="1242" applyNumberFormat="1" applyFont="1" applyBorder="1" applyAlignment="1">
      <alignment horizontal="justify" vertical="top" wrapText="1"/>
    </xf>
    <xf numFmtId="167" fontId="15" fillId="0" borderId="1" xfId="1242" applyNumberFormat="1" applyFont="1" applyBorder="1" applyAlignment="1">
      <alignment horizontal="center" vertical="top"/>
    </xf>
    <xf numFmtId="167" fontId="15" fillId="0" borderId="1" xfId="1242" applyNumberFormat="1" applyFont="1" applyBorder="1" applyAlignment="1">
      <alignment vertical="top" wrapText="1"/>
    </xf>
    <xf numFmtId="0" fontId="15" fillId="0" borderId="1" xfId="1242" applyFont="1" applyBorder="1" applyAlignment="1">
      <alignment horizontal="justify" vertical="top" wrapText="1"/>
    </xf>
    <xf numFmtId="0" fontId="97" fillId="0" borderId="1" xfId="1242" applyFont="1" applyBorder="1" applyAlignment="1" applyProtection="1">
      <alignment horizontal="left" vertical="top" wrapText="1"/>
      <protection locked="0"/>
    </xf>
    <xf numFmtId="0" fontId="75" fillId="0" borderId="1" xfId="1242" applyFont="1" applyBorder="1" applyAlignment="1" applyProtection="1">
      <alignment horizontal="center" vertical="center" wrapText="1"/>
      <protection locked="0"/>
    </xf>
    <xf numFmtId="4" fontId="93" fillId="0" borderId="1" xfId="1242" applyNumberFormat="1" applyFont="1" applyBorder="1" applyAlignment="1">
      <alignment horizontal="justify" vertical="center" wrapText="1"/>
    </xf>
    <xf numFmtId="0" fontId="87" fillId="0" borderId="1" xfId="1242" applyFont="1" applyBorder="1" applyAlignment="1">
      <alignment horizontal="justify" vertical="center"/>
    </xf>
    <xf numFmtId="0" fontId="93" fillId="0" borderId="1" xfId="1242" applyFont="1" applyBorder="1" applyAlignment="1">
      <alignment horizontal="left" vertical="center" wrapText="1"/>
    </xf>
    <xf numFmtId="0" fontId="15" fillId="0" borderId="1" xfId="1242" applyFont="1" applyBorder="1" applyAlignment="1">
      <alignment horizontal="justify" vertical="center"/>
    </xf>
    <xf numFmtId="168" fontId="78" fillId="0" borderId="1" xfId="1242" applyNumberFormat="1" applyFont="1" applyBorder="1" applyAlignment="1">
      <alignment horizontal="center" vertical="top" wrapText="1"/>
    </xf>
    <xf numFmtId="168" fontId="20" fillId="0" borderId="1" xfId="1242" applyNumberFormat="1" applyFont="1" applyBorder="1" applyAlignment="1">
      <alignment horizontal="center" vertical="top"/>
    </xf>
    <xf numFmtId="0" fontId="80" fillId="0" borderId="1" xfId="1242" applyFont="1" applyBorder="1" applyAlignment="1">
      <alignment vertical="top" wrapText="1"/>
    </xf>
    <xf numFmtId="0" fontId="20" fillId="0" borderId="1" xfId="1242" applyFont="1" applyBorder="1" applyAlignment="1">
      <alignment vertical="top" wrapText="1"/>
    </xf>
    <xf numFmtId="0" fontId="98" fillId="0" borderId="1" xfId="1242" applyFont="1" applyBorder="1" applyAlignment="1" applyProtection="1">
      <alignment vertical="top" wrapText="1"/>
      <protection locked="0"/>
    </xf>
    <xf numFmtId="0" fontId="18" fillId="0" borderId="1" xfId="1242" applyFont="1" applyBorder="1" applyAlignment="1">
      <alignment horizontal="justify" vertical="top" wrapText="1"/>
    </xf>
    <xf numFmtId="0" fontId="87" fillId="0" borderId="1" xfId="1242" applyFont="1" applyBorder="1" applyAlignment="1">
      <alignment horizontal="justify" vertical="top" wrapText="1"/>
    </xf>
    <xf numFmtId="0" fontId="91" fillId="0" borderId="1" xfId="1242" applyFont="1" applyBorder="1" applyAlignment="1">
      <alignment horizontal="left" vertical="center" wrapText="1"/>
    </xf>
    <xf numFmtId="168" fontId="78" fillId="0" borderId="1" xfId="1242" applyNumberFormat="1" applyFont="1" applyBorder="1" applyAlignment="1">
      <alignment horizontal="justify" vertical="top" wrapText="1"/>
    </xf>
    <xf numFmtId="168" fontId="78" fillId="0" borderId="1" xfId="1242" applyNumberFormat="1" applyFont="1" applyBorder="1" applyAlignment="1">
      <alignment vertical="top" wrapText="1"/>
    </xf>
    <xf numFmtId="0" fontId="15" fillId="0" borderId="1" xfId="1242" applyFont="1" applyBorder="1" applyAlignment="1">
      <alignment horizontal="center" vertical="top" wrapText="1"/>
    </xf>
    <xf numFmtId="0" fontId="15" fillId="0" borderId="1" xfId="1242" applyFont="1" applyBorder="1" applyAlignment="1">
      <alignment horizontal="center" vertical="center" wrapText="1"/>
    </xf>
    <xf numFmtId="0" fontId="15" fillId="0" borderId="1" xfId="1242" applyFont="1" applyBorder="1" applyAlignment="1">
      <alignment horizontal="left" vertical="center" wrapText="1"/>
    </xf>
    <xf numFmtId="168" fontId="15" fillId="0" borderId="1" xfId="1242" applyNumberFormat="1" applyFont="1" applyBorder="1" applyAlignment="1">
      <alignment horizontal="center" vertical="top" wrapText="1"/>
    </xf>
    <xf numFmtId="49" fontId="91" fillId="0" borderId="1" xfId="1242" applyNumberFormat="1" applyFont="1" applyBorder="1" applyAlignment="1">
      <alignment horizontal="center" vertical="center" wrapText="1"/>
    </xf>
    <xf numFmtId="168" fontId="93" fillId="0" borderId="1" xfId="1242" applyNumberFormat="1" applyFont="1" applyBorder="1" applyAlignment="1">
      <alignment horizontal="center" vertical="center" wrapText="1"/>
    </xf>
    <xf numFmtId="167" fontId="93" fillId="0" borderId="1" xfId="1242" applyNumberFormat="1" applyFont="1" applyBorder="1" applyAlignment="1">
      <alignment horizontal="center" vertical="top" wrapText="1"/>
    </xf>
    <xf numFmtId="168" fontId="93" fillId="0" borderId="1" xfId="1242" applyNumberFormat="1" applyFont="1" applyBorder="1" applyAlignment="1">
      <alignment horizontal="justify" vertical="center" wrapText="1"/>
    </xf>
    <xf numFmtId="0" fontId="81" fillId="0" borderId="1" xfId="1242" applyFont="1" applyBorder="1" applyAlignment="1">
      <alignment horizontal="left" vertical="center" wrapText="1"/>
    </xf>
    <xf numFmtId="0" fontId="80" fillId="0" borderId="1" xfId="1242" applyFont="1" applyBorder="1" applyAlignment="1">
      <alignment horizontal="left" vertical="top" wrapText="1"/>
    </xf>
    <xf numFmtId="174" fontId="91" fillId="0" borderId="1" xfId="1242" applyNumberFormat="1" applyFont="1" applyBorder="1" applyAlignment="1">
      <alignment horizontal="center" vertical="top" wrapText="1"/>
    </xf>
    <xf numFmtId="0" fontId="80" fillId="0" borderId="1" xfId="1242" applyFont="1" applyBorder="1" applyAlignment="1">
      <alignment horizontal="justify" vertical="top" wrapText="1"/>
    </xf>
    <xf numFmtId="168" fontId="80" fillId="0" borderId="1" xfId="1242" applyNumberFormat="1" applyFont="1" applyBorder="1" applyAlignment="1">
      <alignment horizontal="justify" vertical="top" wrapText="1"/>
    </xf>
    <xf numFmtId="168" fontId="91" fillId="0" borderId="1" xfId="1242" applyNumberFormat="1" applyFont="1" applyBorder="1" applyAlignment="1">
      <alignment vertical="center" wrapText="1"/>
    </xf>
    <xf numFmtId="168" fontId="91" fillId="0" borderId="1" xfId="1242" applyNumberFormat="1" applyFont="1" applyBorder="1" applyAlignment="1">
      <alignment horizontal="center" vertical="center" wrapText="1"/>
    </xf>
    <xf numFmtId="0" fontId="15" fillId="0" borderId="1" xfId="1242" applyFont="1" applyBorder="1" applyAlignment="1">
      <alignment horizontal="left" vertical="top" wrapText="1"/>
    </xf>
    <xf numFmtId="0" fontId="16" fillId="0" borderId="1" xfId="1242" applyFont="1" applyBorder="1" applyAlignment="1">
      <alignment horizontal="left" vertical="top" wrapText="1"/>
    </xf>
    <xf numFmtId="0" fontId="78" fillId="0" borderId="1" xfId="1242" applyFont="1" applyBorder="1" applyAlignment="1">
      <alignment horizontal="justify" vertical="top" wrapText="1"/>
    </xf>
    <xf numFmtId="0" fontId="18" fillId="0" borderId="1" xfId="1242" applyFont="1" applyBorder="1" applyAlignment="1">
      <alignment horizontal="justify" vertical="center" wrapText="1"/>
    </xf>
    <xf numFmtId="0" fontId="15" fillId="0" borderId="1" xfId="1242" applyFont="1" applyBorder="1" applyAlignment="1">
      <alignment horizontal="justify" vertical="center" wrapText="1"/>
    </xf>
    <xf numFmtId="168" fontId="93" fillId="0" borderId="1" xfId="1242" applyNumberFormat="1" applyFont="1" applyBorder="1" applyAlignment="1">
      <alignment vertical="center" wrapText="1"/>
    </xf>
    <xf numFmtId="0" fontId="118" fillId="0" borderId="1" xfId="1" applyFont="1" applyBorder="1" applyAlignment="1">
      <alignment horizontal="justify"/>
    </xf>
    <xf numFmtId="0" fontId="16" fillId="0" borderId="1" xfId="1242" applyFont="1" applyBorder="1" applyAlignment="1">
      <alignment horizontal="left" vertical="center" wrapText="1"/>
    </xf>
    <xf numFmtId="0" fontId="87" fillId="0" borderId="1" xfId="1242" applyFont="1" applyBorder="1" applyAlignment="1">
      <alignment horizontal="left" vertical="center" wrapText="1"/>
    </xf>
    <xf numFmtId="168" fontId="87" fillId="0" borderId="1" xfId="1242" applyNumberFormat="1" applyFont="1" applyBorder="1" applyAlignment="1">
      <alignment horizontal="center" vertical="center" wrapText="1"/>
    </xf>
    <xf numFmtId="167" fontId="93" fillId="0" borderId="1" xfId="1242" applyNumberFormat="1" applyFont="1" applyBorder="1" applyAlignment="1">
      <alignment horizontal="center" vertical="center" wrapText="1"/>
    </xf>
    <xf numFmtId="168" fontId="87" fillId="0" borderId="1" xfId="1242" applyNumberFormat="1" applyFont="1" applyBorder="1" applyAlignment="1">
      <alignment horizontal="justify" vertical="center" wrapText="1"/>
    </xf>
    <xf numFmtId="168" fontId="15" fillId="0" borderId="1" xfId="1242" applyNumberFormat="1" applyFont="1" applyBorder="1" applyAlignment="1">
      <alignment horizontal="center" vertical="center"/>
    </xf>
    <xf numFmtId="0" fontId="78" fillId="0" borderId="1" xfId="1242" applyFont="1" applyBorder="1" applyAlignment="1">
      <alignment horizontal="justify" vertical="center"/>
    </xf>
    <xf numFmtId="168" fontId="15" fillId="0" borderId="1" xfId="1242" applyNumberFormat="1" applyFont="1" applyBorder="1" applyAlignment="1">
      <alignment horizontal="justify" vertical="center"/>
    </xf>
    <xf numFmtId="167" fontId="87" fillId="0" borderId="1" xfId="1242" applyNumberFormat="1" applyFont="1" applyBorder="1" applyAlignment="1">
      <alignment horizontal="justify"/>
    </xf>
    <xf numFmtId="0" fontId="14" fillId="0" borderId="0" xfId="1" applyAlignment="1">
      <alignment horizontal="justify"/>
    </xf>
    <xf numFmtId="0" fontId="1" fillId="0" borderId="0" xfId="1243"/>
    <xf numFmtId="4" fontId="1" fillId="0" borderId="0" xfId="1243" applyNumberFormat="1"/>
    <xf numFmtId="4" fontId="87" fillId="0" borderId="0" xfId="1" applyNumberFormat="1" applyFont="1" applyAlignment="1">
      <alignment horizontal="center"/>
    </xf>
    <xf numFmtId="4" fontId="78" fillId="0" borderId="0" xfId="1" applyNumberFormat="1" applyFont="1"/>
    <xf numFmtId="167" fontId="81" fillId="0" borderId="1" xfId="1243" applyNumberFormat="1" applyFont="1" applyBorder="1" applyAlignment="1">
      <alignment horizontal="center" vertical="top"/>
    </xf>
    <xf numFmtId="0" fontId="105" fillId="0" borderId="1" xfId="1243" applyFont="1" applyBorder="1" applyAlignment="1">
      <alignment horizontal="justify" vertical="top"/>
    </xf>
    <xf numFmtId="167" fontId="16" fillId="0" borderId="1" xfId="1243" applyNumberFormat="1" applyFont="1" applyBorder="1" applyAlignment="1">
      <alignment horizontal="center" vertical="top"/>
    </xf>
    <xf numFmtId="0" fontId="16" fillId="0" borderId="1" xfId="1243" applyFont="1" applyBorder="1" applyAlignment="1">
      <alignment horizontal="justify" vertical="top"/>
    </xf>
    <xf numFmtId="168" fontId="16" fillId="0" borderId="1" xfId="1243" applyNumberFormat="1" applyFont="1" applyBorder="1" applyAlignment="1">
      <alignment horizontal="center" vertical="top"/>
    </xf>
    <xf numFmtId="167" fontId="80" fillId="0" borderId="1" xfId="1243" applyNumberFormat="1" applyFont="1" applyBorder="1" applyAlignment="1">
      <alignment horizontal="center" vertical="top"/>
    </xf>
    <xf numFmtId="0" fontId="16" fillId="0" borderId="1" xfId="1243" applyFont="1" applyBorder="1" applyAlignment="1">
      <alignment horizontal="justify" vertical="top" wrapText="1"/>
    </xf>
    <xf numFmtId="168" fontId="15" fillId="0" borderId="1" xfId="1" applyNumberFormat="1" applyFont="1" applyBorder="1" applyAlignment="1">
      <alignment horizontal="center" vertical="top"/>
    </xf>
    <xf numFmtId="167" fontId="15" fillId="0" borderId="1" xfId="1243" applyNumberFormat="1" applyFont="1" applyBorder="1" applyAlignment="1">
      <alignment horizontal="center" vertical="top"/>
    </xf>
    <xf numFmtId="0" fontId="110" fillId="0" borderId="0" xfId="1243" applyFont="1"/>
    <xf numFmtId="168" fontId="16" fillId="0" borderId="1" xfId="1" applyNumberFormat="1" applyFont="1" applyBorder="1" applyAlignment="1">
      <alignment horizontal="justify" vertical="top"/>
    </xf>
    <xf numFmtId="0" fontId="15" fillId="0" borderId="1" xfId="1243" applyFont="1" applyBorder="1" applyAlignment="1">
      <alignment horizontal="justify" vertical="top"/>
    </xf>
    <xf numFmtId="0" fontId="104" fillId="0" borderId="1" xfId="1243" applyFont="1" applyBorder="1" applyAlignment="1">
      <alignment horizontal="justify" vertical="top"/>
    </xf>
    <xf numFmtId="0" fontId="80" fillId="0" borderId="1" xfId="1243" applyFont="1" applyBorder="1" applyAlignment="1">
      <alignment horizontal="justify" vertical="top"/>
    </xf>
    <xf numFmtId="0" fontId="78" fillId="0" borderId="1" xfId="1" applyFont="1" applyBorder="1" applyAlignment="1">
      <alignment vertical="top" wrapText="1"/>
    </xf>
    <xf numFmtId="168" fontId="78" fillId="0" borderId="1" xfId="1" applyNumberFormat="1" applyFont="1" applyBorder="1" applyAlignment="1">
      <alignment horizontal="center" vertical="top"/>
    </xf>
    <xf numFmtId="168" fontId="78" fillId="0" borderId="1" xfId="1" applyNumberFormat="1" applyFont="1" applyBorder="1" applyAlignment="1">
      <alignment horizontal="justify" vertical="top"/>
    </xf>
    <xf numFmtId="0" fontId="80" fillId="0" borderId="1" xfId="1243" applyFont="1" applyBorder="1" applyAlignment="1">
      <alignment horizontal="center"/>
    </xf>
    <xf numFmtId="0" fontId="81" fillId="0" borderId="1" xfId="1243" applyFont="1" applyBorder="1" applyAlignment="1">
      <alignment horizontal="center" vertical="center"/>
    </xf>
    <xf numFmtId="168" fontId="81" fillId="0" borderId="1" xfId="1243" applyNumberFormat="1" applyFont="1" applyBorder="1" applyAlignment="1">
      <alignment horizontal="center" vertical="top"/>
    </xf>
    <xf numFmtId="168" fontId="15" fillId="0" borderId="1" xfId="1243" applyNumberFormat="1" applyFont="1" applyBorder="1" applyAlignment="1">
      <alignment horizontal="center" vertical="top"/>
    </xf>
    <xf numFmtId="168" fontId="81" fillId="0" borderId="1" xfId="1243" applyNumberFormat="1" applyFont="1" applyBorder="1" applyAlignment="1">
      <alignment horizontal="justify" vertical="top"/>
    </xf>
    <xf numFmtId="168" fontId="81" fillId="0" borderId="1" xfId="1243" applyNumberFormat="1" applyFont="1" applyBorder="1" applyAlignment="1">
      <alignment horizontal="left" vertical="top"/>
    </xf>
    <xf numFmtId="168" fontId="81" fillId="0" borderId="1" xfId="1243" applyNumberFormat="1" applyFont="1" applyBorder="1" applyAlignment="1">
      <alignment horizontal="left" vertical="top" wrapText="1"/>
    </xf>
    <xf numFmtId="168" fontId="105" fillId="0" borderId="1" xfId="1243" applyNumberFormat="1" applyFont="1" applyBorder="1" applyAlignment="1">
      <alignment horizontal="justify" vertical="top"/>
    </xf>
    <xf numFmtId="168" fontId="80" fillId="0" borderId="1" xfId="1243" applyNumberFormat="1" applyFont="1" applyBorder="1" applyAlignment="1">
      <alignment horizontal="left" vertical="top" wrapText="1"/>
    </xf>
    <xf numFmtId="168" fontId="80" fillId="0" borderId="1" xfId="1243" applyNumberFormat="1" applyFont="1" applyBorder="1" applyAlignment="1">
      <alignment horizontal="center" vertical="top"/>
    </xf>
    <xf numFmtId="0" fontId="16" fillId="0" borderId="1" xfId="1243" applyFont="1" applyBorder="1" applyAlignment="1">
      <alignment horizontal="center" vertical="top"/>
    </xf>
    <xf numFmtId="49" fontId="80" fillId="0" borderId="1" xfId="1243" applyNumberFormat="1" applyFont="1" applyBorder="1" applyAlignment="1">
      <alignment horizontal="center" vertical="top"/>
    </xf>
    <xf numFmtId="0" fontId="80" fillId="0" borderId="1" xfId="1243" applyFont="1" applyBorder="1" applyAlignment="1">
      <alignment horizontal="left" vertical="top" wrapText="1"/>
    </xf>
    <xf numFmtId="168" fontId="16" fillId="0" borderId="1" xfId="1243" applyNumberFormat="1" applyFont="1" applyBorder="1" applyAlignment="1">
      <alignment horizontal="justify" vertical="top"/>
    </xf>
    <xf numFmtId="168" fontId="16" fillId="0" borderId="1" xfId="1243" applyNumberFormat="1" applyFont="1" applyBorder="1" applyAlignment="1">
      <alignment horizontal="justify" vertical="top" wrapText="1"/>
    </xf>
    <xf numFmtId="0" fontId="80" fillId="0" borderId="1" xfId="1244" applyFont="1" applyBorder="1" applyAlignment="1">
      <alignment horizontal="justify" vertical="top" wrapText="1"/>
    </xf>
    <xf numFmtId="168" fontId="15" fillId="0" borderId="1" xfId="1243" applyNumberFormat="1" applyFont="1" applyBorder="1" applyAlignment="1">
      <alignment horizontal="justify" vertical="top"/>
    </xf>
    <xf numFmtId="167" fontId="15" fillId="0" borderId="1" xfId="1" applyNumberFormat="1" applyFont="1" applyBorder="1" applyAlignment="1">
      <alignment vertical="center" wrapText="1"/>
    </xf>
    <xf numFmtId="167" fontId="105" fillId="0" borderId="1" xfId="1" applyNumberFormat="1" applyFont="1" applyBorder="1" applyAlignment="1">
      <alignment horizontal="justify" vertical="top"/>
    </xf>
    <xf numFmtId="167" fontId="111" fillId="0" borderId="1" xfId="1" applyNumberFormat="1" applyFont="1" applyBorder="1" applyAlignment="1">
      <alignment horizontal="justify" vertical="top"/>
    </xf>
    <xf numFmtId="167" fontId="106" fillId="0" borderId="1" xfId="1" applyNumberFormat="1" applyFont="1" applyBorder="1" applyAlignment="1">
      <alignment horizontal="justify" vertical="top"/>
    </xf>
    <xf numFmtId="167" fontId="16" fillId="0" borderId="1" xfId="1" applyNumberFormat="1" applyFont="1" applyBorder="1" applyAlignment="1">
      <alignment vertical="top"/>
    </xf>
    <xf numFmtId="167" fontId="105" fillId="0" borderId="1" xfId="1" applyNumberFormat="1" applyFont="1" applyBorder="1" applyAlignment="1">
      <alignment horizontal="justify" vertical="top" wrapText="1"/>
    </xf>
    <xf numFmtId="167" fontId="104" fillId="0" borderId="1" xfId="1" applyNumberFormat="1" applyFont="1" applyBorder="1" applyAlignment="1">
      <alignment horizontal="justify" vertical="top" wrapText="1"/>
    </xf>
    <xf numFmtId="167" fontId="15" fillId="0" borderId="1" xfId="1243" applyNumberFormat="1" applyFont="1" applyBorder="1" applyAlignment="1">
      <alignment horizontal="justify" vertical="top"/>
    </xf>
    <xf numFmtId="0" fontId="90" fillId="0" borderId="1" xfId="1" applyFont="1" applyFill="1" applyBorder="1" applyAlignment="1">
      <alignment horizontal="left" vertical="center" wrapText="1"/>
    </xf>
    <xf numFmtId="4" fontId="83" fillId="0" borderId="0" xfId="840" applyNumberFormat="1" applyFont="1" applyAlignment="1">
      <alignment vertical="center"/>
    </xf>
    <xf numFmtId="0" fontId="80" fillId="0" borderId="1" xfId="0" applyFont="1" applyFill="1" applyBorder="1" applyAlignment="1">
      <alignment vertical="center" wrapText="1"/>
    </xf>
    <xf numFmtId="4" fontId="80" fillId="0" borderId="1" xfId="0"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80" fillId="0" borderId="1" xfId="0" applyFont="1" applyFill="1" applyBorder="1" applyAlignment="1">
      <alignment vertical="top" wrapText="1"/>
    </xf>
    <xf numFmtId="49" fontId="16" fillId="0" borderId="12" xfId="840" applyNumberFormat="1" applyFont="1" applyFill="1" applyBorder="1" applyAlignment="1">
      <alignment horizontal="center" vertical="center" wrapText="1"/>
    </xf>
    <xf numFmtId="0" fontId="80" fillId="0" borderId="19" xfId="0" applyFont="1" applyFill="1" applyBorder="1" applyAlignment="1">
      <alignment vertical="top" wrapText="1"/>
    </xf>
    <xf numFmtId="0" fontId="16" fillId="0" borderId="12" xfId="0" applyFont="1" applyFill="1" applyBorder="1" applyAlignment="1">
      <alignment horizontal="justify" vertical="top" wrapText="1"/>
    </xf>
    <xf numFmtId="49" fontId="16" fillId="0" borderId="17" xfId="1" applyNumberFormat="1" applyFont="1" applyFill="1" applyBorder="1" applyAlignment="1">
      <alignment horizontal="justify" vertical="top" wrapText="1"/>
    </xf>
    <xf numFmtId="0" fontId="16" fillId="0" borderId="12" xfId="0" applyFont="1" applyFill="1" applyBorder="1" applyAlignment="1">
      <alignment horizontal="center" vertical="top" wrapText="1"/>
    </xf>
    <xf numFmtId="4" fontId="16" fillId="0" borderId="1" xfId="1" applyNumberFormat="1" applyFont="1" applyFill="1" applyBorder="1" applyAlignment="1">
      <alignment horizontal="center" vertical="center" wrapText="1"/>
    </xf>
    <xf numFmtId="0" fontId="16" fillId="0" borderId="1" xfId="1" applyFont="1" applyFill="1" applyBorder="1" applyAlignment="1">
      <alignment vertical="top" wrapText="1"/>
    </xf>
    <xf numFmtId="49" fontId="16" fillId="0" borderId="1" xfId="1" applyNumberFormat="1" applyFont="1" applyFill="1" applyBorder="1" applyAlignment="1">
      <alignment horizontal="justify" vertical="top" wrapText="1"/>
    </xf>
    <xf numFmtId="0" fontId="16" fillId="0" borderId="12" xfId="1" applyFont="1" applyFill="1" applyBorder="1" applyAlignment="1">
      <alignment vertical="top" wrapText="1"/>
    </xf>
    <xf numFmtId="4" fontId="16" fillId="0" borderId="12" xfId="1" applyNumberFormat="1" applyFont="1" applyFill="1" applyBorder="1" applyAlignment="1">
      <alignment horizontal="center" vertical="center" wrapText="1"/>
    </xf>
    <xf numFmtId="0" fontId="16" fillId="0" borderId="16" xfId="1" applyFont="1" applyFill="1" applyBorder="1" applyAlignment="1">
      <alignment vertical="top" wrapText="1"/>
    </xf>
    <xf numFmtId="4" fontId="16" fillId="0" borderId="16" xfId="1" applyNumberFormat="1" applyFont="1" applyFill="1" applyBorder="1" applyAlignment="1">
      <alignment horizontal="center" vertical="center" wrapText="1"/>
    </xf>
    <xf numFmtId="49" fontId="16" fillId="0" borderId="12" xfId="1" applyNumberFormat="1" applyFont="1" applyFill="1" applyBorder="1" applyAlignment="1">
      <alignment horizontal="justify" vertical="top" wrapText="1"/>
    </xf>
    <xf numFmtId="49" fontId="16" fillId="0" borderId="1" xfId="1" applyNumberFormat="1" applyFont="1" applyFill="1" applyBorder="1" applyAlignment="1">
      <alignment vertical="center" wrapText="1"/>
    </xf>
    <xf numFmtId="49" fontId="16" fillId="0" borderId="1" xfId="1" applyNumberFormat="1" applyFont="1" applyFill="1" applyBorder="1" applyAlignment="1">
      <alignment vertical="top" wrapText="1"/>
    </xf>
    <xf numFmtId="4" fontId="15" fillId="0" borderId="17" xfId="1" applyNumberFormat="1" applyFont="1" applyFill="1" applyBorder="1" applyAlignment="1">
      <alignment horizontal="center" vertical="center"/>
    </xf>
    <xf numFmtId="168" fontId="15" fillId="0" borderId="1" xfId="1" applyNumberFormat="1" applyFont="1" applyFill="1" applyBorder="1" applyAlignment="1">
      <alignment vertical="top" wrapText="1"/>
    </xf>
    <xf numFmtId="168" fontId="16" fillId="0" borderId="1" xfId="1" applyNumberFormat="1" applyFont="1" applyFill="1" applyBorder="1" applyAlignment="1">
      <alignment vertical="top" wrapText="1"/>
    </xf>
    <xf numFmtId="49" fontId="15" fillId="0" borderId="1" xfId="1" applyNumberFormat="1" applyFont="1" applyFill="1" applyBorder="1" applyAlignment="1">
      <alignment horizontal="justify" vertical="top"/>
    </xf>
    <xf numFmtId="0" fontId="16" fillId="0" borderId="17" xfId="840" applyFont="1" applyBorder="1" applyAlignment="1">
      <alignment vertical="top" wrapText="1"/>
    </xf>
    <xf numFmtId="4" fontId="16" fillId="0" borderId="17" xfId="1" applyNumberFormat="1" applyFont="1" applyBorder="1" applyAlignment="1">
      <alignment horizontal="center" vertical="center" wrapText="1"/>
    </xf>
    <xf numFmtId="0" fontId="15" fillId="0" borderId="1" xfId="840" applyFont="1" applyBorder="1" applyAlignment="1">
      <alignment horizontal="left" vertical="center" wrapText="1"/>
    </xf>
    <xf numFmtId="4" fontId="15" fillId="0" borderId="1" xfId="840" applyNumberFormat="1" applyFont="1" applyBorder="1" applyAlignment="1">
      <alignment horizontal="center" vertical="center" wrapText="1"/>
    </xf>
    <xf numFmtId="49" fontId="15" fillId="0" borderId="1" xfId="840" applyNumberFormat="1" applyFont="1" applyFill="1" applyBorder="1" applyAlignment="1">
      <alignment horizontal="left" vertical="center" wrapText="1"/>
    </xf>
    <xf numFmtId="4" fontId="15" fillId="0" borderId="1" xfId="840" applyNumberFormat="1" applyFont="1" applyFill="1" applyBorder="1" applyAlignment="1">
      <alignment horizontal="center" vertical="center" wrapText="1"/>
    </xf>
    <xf numFmtId="49" fontId="15" fillId="0" borderId="1" xfId="840" applyNumberFormat="1" applyFont="1" applyFill="1" applyBorder="1" applyAlignment="1">
      <alignment horizontal="left" vertical="top" wrapText="1"/>
    </xf>
    <xf numFmtId="49" fontId="16" fillId="0" borderId="1" xfId="840" applyNumberFormat="1" applyFont="1" applyFill="1" applyBorder="1" applyAlignment="1">
      <alignment horizontal="left" vertical="center" wrapText="1"/>
    </xf>
    <xf numFmtId="4" fontId="16" fillId="0" borderId="1" xfId="840" applyNumberFormat="1" applyFont="1" applyFill="1" applyBorder="1" applyAlignment="1">
      <alignment horizontal="center" vertical="center" wrapText="1"/>
    </xf>
    <xf numFmtId="49" fontId="16" fillId="0" borderId="1" xfId="840" applyNumberFormat="1" applyFont="1" applyFill="1" applyBorder="1" applyAlignment="1">
      <alignment horizontal="left" vertical="top" wrapText="1"/>
    </xf>
    <xf numFmtId="4" fontId="15" fillId="0" borderId="1" xfId="840" applyNumberFormat="1" applyFont="1" applyFill="1" applyBorder="1" applyAlignment="1">
      <alignment horizontal="center" vertical="center"/>
    </xf>
    <xf numFmtId="4" fontId="15" fillId="0" borderId="1" xfId="840" applyNumberFormat="1" applyFont="1" applyBorder="1" applyAlignment="1">
      <alignment horizontal="center" vertical="center"/>
    </xf>
    <xf numFmtId="4" fontId="16" fillId="0" borderId="1" xfId="840" applyNumberFormat="1" applyFont="1" applyBorder="1" applyAlignment="1">
      <alignment horizontal="center" vertical="center"/>
    </xf>
    <xf numFmtId="168" fontId="16" fillId="0" borderId="1" xfId="840" applyNumberFormat="1" applyFont="1" applyFill="1" applyBorder="1" applyAlignment="1">
      <alignment vertical="top" wrapText="1"/>
    </xf>
    <xf numFmtId="0" fontId="77" fillId="0" borderId="17" xfId="1" applyFont="1" applyBorder="1" applyAlignment="1" applyProtection="1">
      <alignment vertical="top" wrapText="1"/>
      <protection locked="0"/>
    </xf>
    <xf numFmtId="4" fontId="16" fillId="0" borderId="17" xfId="840" applyNumberFormat="1" applyFont="1" applyBorder="1" applyAlignment="1">
      <alignment horizontal="center" vertical="center"/>
    </xf>
    <xf numFmtId="168" fontId="16" fillId="0" borderId="17" xfId="840" applyNumberFormat="1" applyFont="1" applyBorder="1" applyAlignment="1">
      <alignment horizontal="justify" vertical="top" wrapText="1"/>
    </xf>
    <xf numFmtId="0" fontId="16" fillId="3" borderId="1" xfId="903" applyFont="1" applyFill="1" applyBorder="1" applyAlignment="1">
      <alignment horizontal="left" vertical="top" wrapText="1"/>
    </xf>
    <xf numFmtId="4" fontId="16" fillId="0" borderId="1" xfId="840" applyNumberFormat="1" applyFont="1" applyFill="1" applyBorder="1" applyAlignment="1">
      <alignment horizontal="center" vertical="center"/>
    </xf>
    <xf numFmtId="4" fontId="16" fillId="0" borderId="0" xfId="840" applyNumberFormat="1" applyFont="1" applyBorder="1" applyAlignment="1">
      <alignment horizontal="center" vertical="center"/>
    </xf>
    <xf numFmtId="4" fontId="19" fillId="3" borderId="1" xfId="1" applyNumberFormat="1" applyFont="1" applyFill="1" applyBorder="1" applyAlignment="1">
      <alignment horizontal="center" vertical="center"/>
    </xf>
    <xf numFmtId="2" fontId="76" fillId="3" borderId="1" xfId="1" applyNumberFormat="1" applyFont="1" applyFill="1" applyBorder="1" applyAlignment="1">
      <alignment vertical="center"/>
    </xf>
    <xf numFmtId="2" fontId="19" fillId="3" borderId="1" xfId="1" applyNumberFormat="1" applyFont="1" applyFill="1" applyBorder="1" applyAlignment="1">
      <alignment vertical="center"/>
    </xf>
    <xf numFmtId="4" fontId="16" fillId="3" borderId="1" xfId="1" applyNumberFormat="1" applyFont="1" applyFill="1" applyBorder="1" applyAlignment="1">
      <alignment vertical="center"/>
    </xf>
    <xf numFmtId="0" fontId="16" fillId="0" borderId="17" xfId="1" applyFont="1" applyBorder="1" applyAlignment="1">
      <alignment horizontal="left" vertical="top" wrapText="1"/>
    </xf>
    <xf numFmtId="0" fontId="15" fillId="0" borderId="1" xfId="1" applyFont="1" applyBorder="1" applyAlignment="1">
      <alignment horizontal="left" vertical="top" wrapText="1"/>
    </xf>
    <xf numFmtId="0" fontId="16" fillId="0" borderId="1" xfId="1" applyFont="1" applyBorder="1" applyAlignment="1">
      <alignment horizontal="left" vertical="top" wrapText="1"/>
    </xf>
    <xf numFmtId="49" fontId="15" fillId="0" borderId="1" xfId="840" applyNumberFormat="1" applyFont="1" applyFill="1" applyBorder="1" applyAlignment="1">
      <alignment horizontal="left" vertical="top" wrapText="1"/>
    </xf>
    <xf numFmtId="49" fontId="16" fillId="0" borderId="17" xfId="1" applyNumberFormat="1" applyFont="1" applyBorder="1" applyAlignment="1">
      <alignment vertical="center" wrapText="1"/>
    </xf>
    <xf numFmtId="0" fontId="16" fillId="0" borderId="17" xfId="1" applyFont="1" applyBorder="1" applyAlignment="1">
      <alignment vertical="top" wrapText="1"/>
    </xf>
    <xf numFmtId="2" fontId="16" fillId="0" borderId="17" xfId="1" applyNumberFormat="1" applyFont="1" applyBorder="1" applyAlignment="1">
      <alignment vertical="top" wrapText="1"/>
    </xf>
    <xf numFmtId="49" fontId="16" fillId="0" borderId="17" xfId="1" applyNumberFormat="1" applyFont="1" applyBorder="1" applyAlignment="1">
      <alignment vertical="top" wrapText="1"/>
    </xf>
    <xf numFmtId="0" fontId="87" fillId="0" borderId="1" xfId="1" applyFont="1" applyFill="1" applyBorder="1" applyAlignment="1">
      <alignment vertical="top" wrapText="1"/>
    </xf>
    <xf numFmtId="168" fontId="15" fillId="0" borderId="1" xfId="1" applyNumberFormat="1" applyFont="1" applyBorder="1" applyAlignment="1">
      <alignment horizontal="center" vertical="center" wrapText="1"/>
    </xf>
    <xf numFmtId="49" fontId="16" fillId="0" borderId="1" xfId="840" applyNumberFormat="1" applyFont="1" applyBorder="1" applyAlignment="1">
      <alignment horizontal="center" vertical="center" wrapText="1"/>
    </xf>
    <xf numFmtId="0" fontId="16" fillId="0" borderId="1" xfId="840" applyFont="1" applyBorder="1" applyAlignment="1">
      <alignment horizontal="left" vertical="top" wrapText="1"/>
    </xf>
    <xf numFmtId="168" fontId="16" fillId="0" borderId="1" xfId="840" applyNumberFormat="1" applyFont="1" applyBorder="1" applyAlignment="1">
      <alignment horizontal="justify" vertical="top" wrapText="1"/>
    </xf>
    <xf numFmtId="0" fontId="77" fillId="0" borderId="1" xfId="1" applyFont="1" applyBorder="1" applyAlignment="1" applyProtection="1">
      <alignment horizontal="left" vertical="top" wrapText="1"/>
      <protection locked="0"/>
    </xf>
    <xf numFmtId="49" fontId="16" fillId="0" borderId="1" xfId="1" applyNumberFormat="1" applyFont="1" applyFill="1" applyBorder="1" applyAlignment="1">
      <alignment horizontal="justify" vertical="top" wrapText="1"/>
    </xf>
    <xf numFmtId="0" fontId="16" fillId="0" borderId="17" xfId="840" applyFont="1" applyBorder="1" applyAlignment="1">
      <alignment horizontal="left" vertical="top" wrapText="1"/>
    </xf>
    <xf numFmtId="49" fontId="16" fillId="0" borderId="16" xfId="840" applyNumberFormat="1" applyFont="1" applyBorder="1" applyAlignment="1">
      <alignment horizontal="center" vertical="center" wrapText="1"/>
    </xf>
    <xf numFmtId="168" fontId="16" fillId="0" borderId="17" xfId="840" applyNumberFormat="1" applyFont="1" applyBorder="1" applyAlignment="1">
      <alignment horizontal="center" vertical="center" wrapText="1"/>
    </xf>
    <xf numFmtId="49" fontId="16" fillId="0" borderId="1" xfId="840" applyNumberFormat="1" applyFont="1" applyFill="1" applyBorder="1" applyAlignment="1">
      <alignment horizontal="justify" vertical="top" wrapText="1"/>
    </xf>
    <xf numFmtId="168" fontId="91" fillId="0" borderId="1" xfId="1242" applyNumberFormat="1" applyFont="1" applyBorder="1" applyAlignment="1">
      <alignment horizontal="justify" vertical="top" wrapText="1"/>
    </xf>
    <xf numFmtId="0" fontId="1" fillId="0" borderId="1" xfId="1241" applyBorder="1"/>
    <xf numFmtId="167" fontId="78" fillId="0" borderId="1" xfId="1" applyNumberFormat="1" applyFont="1" applyFill="1" applyBorder="1" applyAlignment="1">
      <alignment horizontal="justify" vertical="top" wrapText="1"/>
    </xf>
    <xf numFmtId="167" fontId="78" fillId="0" borderId="1" xfId="1" applyNumberFormat="1" applyFont="1" applyFill="1" applyBorder="1" applyAlignment="1">
      <alignment horizontal="justify" vertical="top" wrapText="1"/>
    </xf>
    <xf numFmtId="167" fontId="81" fillId="3" borderId="1" xfId="1" applyNumberFormat="1" applyFont="1" applyFill="1" applyBorder="1" applyAlignment="1">
      <alignment horizontal="center" vertical="center" wrapText="1"/>
    </xf>
    <xf numFmtId="168" fontId="76" fillId="0" borderId="1" xfId="1" applyNumberFormat="1" applyFont="1" applyFill="1" applyBorder="1" applyAlignment="1">
      <alignment horizontal="center" vertical="center" wrapText="1"/>
    </xf>
    <xf numFmtId="49" fontId="19" fillId="3"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wrapText="1"/>
    </xf>
    <xf numFmtId="0" fontId="87" fillId="0" borderId="1" xfId="1" applyFont="1" applyBorder="1" applyAlignment="1">
      <alignment horizontal="center" vertical="center" wrapText="1"/>
    </xf>
    <xf numFmtId="49" fontId="91" fillId="0" borderId="1" xfId="1" applyNumberFormat="1" applyFont="1" applyBorder="1" applyAlignment="1">
      <alignment horizontal="center" vertical="top" wrapText="1"/>
    </xf>
    <xf numFmtId="0" fontId="91" fillId="0" borderId="1" xfId="1" applyFont="1" applyBorder="1" applyAlignment="1">
      <alignment horizontal="left" vertical="top" wrapText="1"/>
    </xf>
    <xf numFmtId="0" fontId="20" fillId="3" borderId="1" xfId="1" applyFont="1" applyFill="1" applyBorder="1" applyAlignment="1">
      <alignment horizontal="justify" vertical="top" wrapText="1"/>
    </xf>
    <xf numFmtId="0" fontId="16" fillId="0" borderId="1" xfId="1" applyFont="1" applyBorder="1" applyAlignment="1">
      <alignment horizontal="justify" vertical="top" wrapText="1"/>
    </xf>
    <xf numFmtId="0" fontId="93" fillId="0" borderId="1" xfId="1" applyFont="1" applyBorder="1" applyAlignment="1">
      <alignment horizontal="center" vertical="center" wrapText="1"/>
    </xf>
    <xf numFmtId="0" fontId="98" fillId="0" borderId="1" xfId="1" applyFont="1" applyBorder="1" applyAlignment="1" applyProtection="1">
      <alignment horizontal="center" vertical="center" wrapText="1"/>
      <protection locked="0"/>
    </xf>
    <xf numFmtId="49" fontId="93" fillId="0" borderId="1" xfId="1" applyNumberFormat="1" applyFont="1" applyBorder="1" applyAlignment="1">
      <alignment horizontal="center" vertical="top" wrapText="1"/>
    </xf>
    <xf numFmtId="0" fontId="93" fillId="0" borderId="1" xfId="1" applyFont="1" applyBorder="1" applyAlignment="1">
      <alignment horizontal="left" vertical="top" wrapText="1"/>
    </xf>
    <xf numFmtId="0" fontId="97" fillId="0" borderId="1" xfId="1" applyFont="1" applyBorder="1" applyAlignment="1" applyProtection="1">
      <alignment horizontal="left" vertical="top" wrapText="1"/>
      <protection locked="0"/>
    </xf>
    <xf numFmtId="0" fontId="20" fillId="0" borderId="1" xfId="1" applyFont="1" applyFill="1" applyBorder="1" applyAlignment="1">
      <alignment horizontal="justify" vertical="top" wrapText="1"/>
    </xf>
    <xf numFmtId="49" fontId="16" fillId="0" borderId="1" xfId="881" applyNumberFormat="1" applyFont="1" applyBorder="1" applyAlignment="1">
      <alignment horizontal="center" vertical="top" wrapText="1"/>
    </xf>
    <xf numFmtId="0" fontId="16" fillId="0" borderId="1" xfId="881" applyFont="1" applyFill="1" applyBorder="1" applyAlignment="1">
      <alignment horizontal="left" vertical="top" wrapText="1"/>
    </xf>
    <xf numFmtId="4" fontId="16" fillId="0" borderId="1" xfId="881" applyNumberFormat="1" applyFont="1" applyBorder="1" applyAlignment="1">
      <alignment horizontal="justify" vertical="top" wrapText="1"/>
    </xf>
    <xf numFmtId="4" fontId="15" fillId="0" borderId="1" xfId="881" applyNumberFormat="1" applyFont="1" applyBorder="1" applyAlignment="1">
      <alignment horizontal="center" vertical="center" wrapText="1"/>
    </xf>
    <xf numFmtId="0" fontId="16" fillId="0" borderId="1" xfId="881" applyFont="1" applyBorder="1" applyAlignment="1">
      <alignment horizontal="left" vertical="top" wrapText="1"/>
    </xf>
    <xf numFmtId="4" fontId="16" fillId="0" borderId="1" xfId="881" applyNumberFormat="1" applyFont="1" applyBorder="1" applyAlignment="1">
      <alignment horizontal="center" vertical="center" wrapText="1"/>
    </xf>
    <xf numFmtId="0" fontId="78" fillId="0" borderId="1" xfId="882" applyFont="1" applyBorder="1" applyAlignment="1">
      <alignment horizontal="justify" vertical="top" wrapText="1"/>
    </xf>
    <xf numFmtId="4" fontId="15" fillId="0" borderId="1" xfId="881" applyNumberFormat="1" applyFont="1" applyBorder="1" applyAlignment="1">
      <alignment horizontal="justify" vertical="center" wrapText="1"/>
    </xf>
    <xf numFmtId="0" fontId="15" fillId="0" borderId="1" xfId="881" applyFont="1" applyBorder="1" applyAlignment="1">
      <alignment horizontal="center" vertical="top" wrapText="1"/>
    </xf>
    <xf numFmtId="0" fontId="15" fillId="0" borderId="1" xfId="881" applyFont="1" applyBorder="1" applyAlignment="1">
      <alignment horizontal="center" vertical="center" wrapText="1"/>
    </xf>
    <xf numFmtId="16" fontId="15" fillId="0" borderId="1" xfId="881" applyNumberFormat="1" applyFont="1" applyBorder="1" applyAlignment="1">
      <alignment horizontal="center" vertical="top" wrapText="1"/>
    </xf>
    <xf numFmtId="0" fontId="15" fillId="0" borderId="1" xfId="881" applyFont="1" applyBorder="1" applyAlignment="1">
      <alignment horizontal="left" vertical="top" wrapText="1"/>
    </xf>
    <xf numFmtId="0" fontId="15" fillId="0" borderId="1" xfId="881" applyFont="1" applyFill="1" applyBorder="1" applyAlignment="1">
      <alignment horizontal="left" vertical="top" wrapText="1"/>
    </xf>
    <xf numFmtId="0" fontId="78" fillId="0" borderId="1" xfId="1" applyFont="1" applyBorder="1" applyAlignment="1" applyProtection="1">
      <alignment horizontal="justify" vertical="top" wrapText="1"/>
      <protection locked="0"/>
    </xf>
    <xf numFmtId="0" fontId="97" fillId="0" borderId="1" xfId="1" applyFont="1" applyBorder="1" applyAlignment="1" applyProtection="1">
      <alignment horizontal="justify" vertical="top" wrapText="1"/>
      <protection locked="0"/>
    </xf>
    <xf numFmtId="0" fontId="97" fillId="3" borderId="1" xfId="821" applyFont="1" applyFill="1" applyBorder="1" applyAlignment="1">
      <alignment horizontal="center" vertical="center" wrapText="1"/>
    </xf>
    <xf numFmtId="0" fontId="98" fillId="3" borderId="1" xfId="821" applyFont="1" applyFill="1" applyBorder="1" applyAlignment="1">
      <alignment horizontal="left" vertical="center" wrapText="1"/>
    </xf>
    <xf numFmtId="49" fontId="75" fillId="3" borderId="1" xfId="821" applyNumberFormat="1" applyFont="1" applyFill="1" applyBorder="1" applyAlignment="1">
      <alignment horizontal="center" vertical="center" wrapText="1"/>
    </xf>
    <xf numFmtId="0" fontId="78" fillId="3" borderId="1" xfId="1" applyFont="1" applyFill="1" applyBorder="1" applyAlignment="1">
      <alignment horizontal="justify" vertical="top" wrapText="1"/>
    </xf>
    <xf numFmtId="167" fontId="97" fillId="3" borderId="1" xfId="821" applyNumberFormat="1" applyFont="1" applyFill="1" applyBorder="1" applyAlignment="1">
      <alignment horizontal="justify" vertical="top" wrapText="1"/>
    </xf>
    <xf numFmtId="49" fontId="97" fillId="3" borderId="1" xfId="821" applyNumberFormat="1" applyFont="1" applyFill="1" applyBorder="1" applyAlignment="1">
      <alignment horizontal="center" vertical="center" wrapText="1"/>
    </xf>
    <xf numFmtId="0" fontId="87" fillId="3" borderId="1" xfId="1" applyFont="1" applyFill="1" applyBorder="1" applyAlignment="1">
      <alignment horizontal="left" vertical="center" wrapText="1"/>
    </xf>
    <xf numFmtId="0" fontId="108" fillId="3" borderId="1" xfId="1" applyFont="1" applyFill="1" applyBorder="1" applyAlignment="1">
      <alignment horizontal="left" vertical="center" wrapText="1"/>
    </xf>
    <xf numFmtId="49" fontId="78" fillId="0" borderId="1" xfId="1" applyNumberFormat="1" applyFont="1" applyBorder="1" applyAlignment="1">
      <alignment horizontal="center" vertical="top" wrapText="1"/>
    </xf>
    <xf numFmtId="4" fontId="16" fillId="0" borderId="1" xfId="1" applyNumberFormat="1" applyFont="1" applyBorder="1" applyAlignment="1" applyProtection="1">
      <alignment horizontal="left" vertical="top" wrapText="1"/>
      <protection locked="0"/>
    </xf>
    <xf numFmtId="168" fontId="16" fillId="0" borderId="1" xfId="1" applyNumberFormat="1" applyFont="1" applyBorder="1" applyAlignment="1">
      <alignment horizontal="justify" vertical="center" wrapText="1"/>
    </xf>
    <xf numFmtId="49" fontId="15" fillId="0" borderId="1" xfId="1" applyNumberFormat="1" applyFont="1" applyBorder="1" applyAlignment="1">
      <alignment horizontal="center" vertical="center" wrapText="1"/>
    </xf>
    <xf numFmtId="49" fontId="15" fillId="0" borderId="1" xfId="1" applyNumberFormat="1" applyFont="1" applyBorder="1" applyAlignment="1">
      <alignment horizontal="center" vertical="top" wrapText="1"/>
    </xf>
    <xf numFmtId="0" fontId="15" fillId="0" borderId="1" xfId="1" applyFont="1" applyBorder="1" applyAlignment="1">
      <alignment horizontal="left" vertical="top" wrapText="1"/>
    </xf>
    <xf numFmtId="49" fontId="77" fillId="0" borderId="1" xfId="1" applyNumberFormat="1" applyFont="1" applyBorder="1" applyAlignment="1" applyProtection="1">
      <alignment horizontal="center" vertical="top" wrapText="1"/>
      <protection locked="0"/>
    </xf>
    <xf numFmtId="2" fontId="78" fillId="0" borderId="1" xfId="1" applyNumberFormat="1" applyFont="1" applyBorder="1" applyAlignment="1">
      <alignment horizontal="left" vertical="top" wrapText="1"/>
    </xf>
    <xf numFmtId="4" fontId="16" fillId="0" borderId="1" xfId="1" applyNumberFormat="1" applyFont="1" applyBorder="1" applyAlignment="1">
      <alignment horizontal="center" vertical="center" wrapText="1"/>
    </xf>
    <xf numFmtId="168" fontId="16" fillId="0" borderId="1" xfId="1" applyNumberFormat="1" applyFont="1" applyBorder="1" applyAlignment="1">
      <alignment horizontal="center" vertical="center" wrapText="1"/>
    </xf>
    <xf numFmtId="49" fontId="75" fillId="0" borderId="1" xfId="1" applyNumberFormat="1" applyFont="1" applyBorder="1" applyAlignment="1" applyProtection="1">
      <alignment horizontal="center" vertical="top" wrapText="1"/>
      <protection locked="0"/>
    </xf>
    <xf numFmtId="0" fontId="75" fillId="0" borderId="1" xfId="1" applyFont="1" applyBorder="1" applyAlignment="1" applyProtection="1">
      <alignment horizontal="left" vertical="top" wrapText="1"/>
      <protection locked="0"/>
    </xf>
    <xf numFmtId="167" fontId="80" fillId="3" borderId="1" xfId="1" applyNumberFormat="1" applyFont="1" applyFill="1" applyBorder="1" applyAlignment="1">
      <alignment horizontal="center" vertical="center" wrapText="1"/>
    </xf>
    <xf numFmtId="49" fontId="81" fillId="0" borderId="1" xfId="1241" applyNumberFormat="1" applyFont="1" applyBorder="1" applyAlignment="1">
      <alignment horizontal="center" vertical="center"/>
    </xf>
    <xf numFmtId="0" fontId="81" fillId="0" borderId="1" xfId="1241" applyFont="1" applyBorder="1" applyAlignment="1">
      <alignment horizontal="center" vertical="center"/>
    </xf>
    <xf numFmtId="49" fontId="81" fillId="0" borderId="1" xfId="1241" applyNumberFormat="1" applyFont="1" applyBorder="1" applyAlignment="1">
      <alignment horizontal="center"/>
    </xf>
    <xf numFmtId="49" fontId="81" fillId="0" borderId="1" xfId="1241" applyNumberFormat="1" applyFont="1" applyBorder="1" applyAlignment="1">
      <alignment horizontal="center" vertical="top"/>
    </xf>
    <xf numFmtId="167" fontId="81" fillId="0" borderId="1" xfId="1241" applyNumberFormat="1" applyFont="1" applyBorder="1" applyAlignment="1">
      <alignment horizontal="center" vertical="top" wrapText="1"/>
    </xf>
    <xf numFmtId="167" fontId="80" fillId="0" borderId="1" xfId="1241" applyNumberFormat="1" applyFont="1" applyBorder="1" applyAlignment="1">
      <alignment horizontal="justify" vertical="top" wrapText="1"/>
    </xf>
    <xf numFmtId="167" fontId="80" fillId="0" borderId="1" xfId="1241" applyNumberFormat="1" applyFont="1" applyBorder="1" applyAlignment="1">
      <alignment horizontal="justify" vertical="top"/>
    </xf>
    <xf numFmtId="49" fontId="80" fillId="0" borderId="1" xfId="1241" applyNumberFormat="1" applyFont="1" applyBorder="1" applyAlignment="1">
      <alignment horizontal="center" vertical="top"/>
    </xf>
    <xf numFmtId="0" fontId="80" fillId="0" borderId="1" xfId="1241" applyFont="1" applyBorder="1" applyAlignment="1">
      <alignment horizontal="left" vertical="top" wrapText="1"/>
    </xf>
    <xf numFmtId="167" fontId="16" fillId="0" borderId="1" xfId="1" applyNumberFormat="1" applyFont="1" applyBorder="1" applyAlignment="1">
      <alignment horizontal="justify" vertical="top" wrapText="1"/>
    </xf>
    <xf numFmtId="49" fontId="15" fillId="0" borderId="1" xfId="1" applyNumberFormat="1" applyFont="1" applyBorder="1" applyAlignment="1">
      <alignment horizontal="center" vertical="top"/>
    </xf>
    <xf numFmtId="167" fontId="78" fillId="0" borderId="1" xfId="1" applyNumberFormat="1" applyFont="1" applyBorder="1" applyAlignment="1">
      <alignment horizontal="center" vertical="top"/>
    </xf>
    <xf numFmtId="167" fontId="78" fillId="0" borderId="1" xfId="1" applyNumberFormat="1" applyFont="1" applyBorder="1" applyAlignment="1">
      <alignment horizontal="justify" vertical="top" wrapText="1"/>
    </xf>
    <xf numFmtId="167" fontId="78" fillId="0" borderId="1" xfId="1" applyNumberFormat="1" applyFont="1" applyBorder="1" applyAlignment="1">
      <alignment horizontal="justify" vertical="top"/>
    </xf>
    <xf numFmtId="167" fontId="16" fillId="0" borderId="1" xfId="1" applyNumberFormat="1" applyFont="1" applyBorder="1" applyAlignment="1">
      <alignment horizontal="center" vertical="top" wrapText="1"/>
    </xf>
    <xf numFmtId="168" fontId="16" fillId="0" borderId="17" xfId="1" applyNumberFormat="1" applyFont="1" applyBorder="1" applyAlignment="1">
      <alignment horizontal="center" vertical="center" wrapText="1"/>
    </xf>
    <xf numFmtId="168" fontId="16" fillId="0" borderId="1" xfId="1" applyNumberFormat="1" applyFont="1" applyBorder="1" applyAlignment="1">
      <alignment horizontal="justify" vertical="top" wrapText="1"/>
    </xf>
    <xf numFmtId="168" fontId="15" fillId="0" borderId="1" xfId="1" applyNumberFormat="1" applyFont="1" applyBorder="1" applyAlignment="1">
      <alignment horizontal="center" vertical="center" wrapText="1"/>
    </xf>
    <xf numFmtId="168" fontId="15" fillId="0" borderId="1" xfId="1" applyNumberFormat="1" applyFont="1" applyBorder="1" applyAlignment="1">
      <alignment horizontal="justify" vertical="top" wrapText="1"/>
    </xf>
    <xf numFmtId="167" fontId="16" fillId="0" borderId="1" xfId="1" applyNumberFormat="1" applyFont="1" applyBorder="1" applyAlignment="1">
      <alignment horizontal="center" vertical="top"/>
    </xf>
    <xf numFmtId="49" fontId="78" fillId="0" borderId="1" xfId="1" applyNumberFormat="1" applyFont="1" applyBorder="1" applyAlignment="1">
      <alignment horizontal="center" vertical="top"/>
    </xf>
    <xf numFmtId="49" fontId="16" fillId="0" borderId="1" xfId="1" applyNumberFormat="1" applyFont="1" applyBorder="1" applyAlignment="1">
      <alignment horizontal="center" vertical="center" wrapText="1"/>
    </xf>
    <xf numFmtId="0" fontId="16" fillId="0" borderId="1" xfId="1" applyFont="1" applyBorder="1" applyAlignment="1">
      <alignment horizontal="left" vertical="top" wrapText="1"/>
    </xf>
    <xf numFmtId="0" fontId="80" fillId="0" borderId="1" xfId="1" applyFont="1" applyBorder="1" applyAlignment="1">
      <alignment horizontal="left" vertical="top" wrapText="1"/>
    </xf>
    <xf numFmtId="0" fontId="16" fillId="0" borderId="1" xfId="1" applyFont="1" applyBorder="1" applyAlignment="1">
      <alignment horizontal="center" vertical="top" wrapText="1"/>
    </xf>
    <xf numFmtId="0" fontId="80" fillId="0" borderId="1" xfId="1" applyFont="1" applyBorder="1" applyAlignment="1">
      <alignment horizontal="justify" vertical="top" wrapText="1"/>
    </xf>
    <xf numFmtId="0" fontId="78" fillId="0" borderId="1" xfId="1" applyFont="1" applyBorder="1" applyAlignment="1">
      <alignment horizontal="left" vertical="top" wrapText="1"/>
    </xf>
    <xf numFmtId="167" fontId="16" fillId="0" borderId="1" xfId="1" applyNumberFormat="1" applyFont="1" applyBorder="1" applyAlignment="1">
      <alignment horizontal="justify" vertical="top"/>
    </xf>
    <xf numFmtId="167" fontId="16" fillId="0" borderId="1" xfId="1" applyNumberFormat="1" applyFont="1" applyBorder="1" applyAlignment="1">
      <alignment horizontal="left" vertical="top" wrapText="1"/>
    </xf>
    <xf numFmtId="168" fontId="16" fillId="0" borderId="1" xfId="1" applyNumberFormat="1" applyFont="1" applyFill="1" applyBorder="1" applyAlignment="1">
      <alignment horizontal="center" vertical="center" wrapText="1"/>
    </xf>
    <xf numFmtId="0" fontId="77" fillId="0" borderId="1" xfId="1" applyFont="1" applyBorder="1" applyAlignment="1" applyProtection="1">
      <alignment horizontal="left" vertical="top" wrapText="1"/>
      <protection locked="0"/>
    </xf>
    <xf numFmtId="0" fontId="16" fillId="0" borderId="1" xfId="1" applyFont="1" applyBorder="1" applyAlignment="1">
      <alignment horizontal="center" vertical="center" wrapText="1"/>
    </xf>
    <xf numFmtId="2" fontId="16" fillId="0" borderId="1" xfId="1" applyNumberFormat="1" applyFont="1" applyBorder="1" applyAlignment="1">
      <alignment horizontal="center" vertical="top" wrapText="1"/>
    </xf>
    <xf numFmtId="0" fontId="15" fillId="0" borderId="0" xfId="1" applyFont="1" applyAlignment="1">
      <alignment horizontal="center" vertical="center"/>
    </xf>
    <xf numFmtId="0" fontId="87" fillId="0" borderId="0" xfId="1" applyFont="1" applyAlignment="1">
      <alignment horizontal="center" vertical="center"/>
    </xf>
    <xf numFmtId="49" fontId="76" fillId="0" borderId="13" xfId="1" applyNumberFormat="1" applyFont="1" applyBorder="1" applyAlignment="1">
      <alignment horizontal="center" vertical="center" wrapText="1"/>
    </xf>
    <xf numFmtId="49" fontId="76" fillId="0" borderId="14" xfId="1" applyNumberFormat="1" applyFont="1" applyBorder="1" applyAlignment="1">
      <alignment horizontal="center" vertical="center" wrapText="1"/>
    </xf>
    <xf numFmtId="0" fontId="89" fillId="0" borderId="1" xfId="1" applyFont="1" applyBorder="1" applyAlignment="1">
      <alignment horizontal="center" vertical="center"/>
    </xf>
    <xf numFmtId="49" fontId="19" fillId="0" borderId="1" xfId="1" applyNumberFormat="1" applyFont="1" applyFill="1" applyBorder="1" applyAlignment="1">
      <alignment horizontal="center" vertical="center" wrapText="1"/>
    </xf>
    <xf numFmtId="49" fontId="87" fillId="3" borderId="1" xfId="1" applyNumberFormat="1" applyFont="1" applyFill="1" applyBorder="1" applyAlignment="1">
      <alignment horizontal="center" vertical="center" wrapText="1"/>
    </xf>
    <xf numFmtId="49" fontId="19" fillId="3"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wrapText="1"/>
    </xf>
    <xf numFmtId="49" fontId="87"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xf>
    <xf numFmtId="49" fontId="90" fillId="3" borderId="1" xfId="1" applyNumberFormat="1" applyFont="1" applyFill="1" applyBorder="1" applyAlignment="1">
      <alignment horizontal="center" vertical="center" wrapText="1"/>
    </xf>
    <xf numFmtId="49" fontId="90" fillId="0" borderId="1" xfId="1" applyNumberFormat="1" applyFont="1" applyFill="1" applyBorder="1" applyAlignment="1">
      <alignment horizontal="center" vertical="center" wrapText="1"/>
    </xf>
    <xf numFmtId="0" fontId="87" fillId="0" borderId="1" xfId="1" applyFont="1" applyFill="1" applyBorder="1" applyAlignment="1">
      <alignment horizontal="center" vertical="center" wrapText="1"/>
    </xf>
    <xf numFmtId="49" fontId="90" fillId="0" borderId="1" xfId="1" applyNumberFormat="1" applyFont="1" applyFill="1" applyBorder="1" applyAlignment="1">
      <alignment horizontal="center" vertical="center"/>
    </xf>
    <xf numFmtId="0" fontId="87" fillId="0" borderId="1" xfId="1" applyFont="1" applyFill="1" applyBorder="1" applyAlignment="1">
      <alignment horizontal="center" vertical="center"/>
    </xf>
    <xf numFmtId="0" fontId="87" fillId="3" borderId="1" xfId="1" applyFont="1" applyFill="1" applyBorder="1" applyAlignment="1">
      <alignment horizontal="center" vertical="center" wrapText="1"/>
    </xf>
    <xf numFmtId="0" fontId="78" fillId="0" borderId="0" xfId="878" applyFont="1" applyFill="1" applyAlignment="1">
      <alignment horizontal="right" vertical="center"/>
    </xf>
    <xf numFmtId="0" fontId="15" fillId="0" borderId="0" xfId="1" applyFont="1" applyFill="1" applyAlignment="1">
      <alignment horizontal="center" vertical="center"/>
    </xf>
    <xf numFmtId="0" fontId="87" fillId="0" borderId="11" xfId="1" applyFont="1" applyFill="1" applyBorder="1" applyAlignment="1">
      <alignment horizontal="center" vertical="center"/>
    </xf>
    <xf numFmtId="0" fontId="87" fillId="0" borderId="0" xfId="1" applyFont="1" applyFill="1" applyBorder="1" applyAlignment="1">
      <alignment horizontal="center" vertical="center"/>
    </xf>
    <xf numFmtId="0" fontId="88" fillId="0" borderId="1" xfId="1" applyFont="1" applyFill="1" applyBorder="1" applyAlignment="1">
      <alignment horizontal="center" vertical="center" wrapText="1"/>
    </xf>
    <xf numFmtId="168" fontId="76" fillId="0" borderId="1" xfId="1" applyNumberFormat="1" applyFont="1" applyFill="1" applyBorder="1" applyAlignment="1">
      <alignment horizontal="center" vertical="center" wrapText="1"/>
    </xf>
    <xf numFmtId="0" fontId="78" fillId="0" borderId="0" xfId="1" applyFont="1"/>
    <xf numFmtId="0" fontId="15" fillId="0" borderId="1" xfId="1" applyFont="1" applyBorder="1" applyAlignment="1">
      <alignment horizontal="center" vertical="top" wrapText="1"/>
    </xf>
    <xf numFmtId="0" fontId="78" fillId="0" borderId="1" xfId="1" applyFont="1" applyBorder="1" applyAlignment="1">
      <alignment horizontal="center" vertical="top" wrapText="1"/>
    </xf>
    <xf numFmtId="0" fontId="15" fillId="0" borderId="1" xfId="1" applyFont="1" applyBorder="1" applyAlignment="1">
      <alignment horizontal="center" vertical="center" wrapText="1"/>
    </xf>
    <xf numFmtId="0" fontId="87" fillId="0" borderId="0" xfId="1" applyFont="1" applyBorder="1" applyAlignment="1">
      <alignment horizontal="center" vertical="center" wrapText="1"/>
    </xf>
    <xf numFmtId="0" fontId="87" fillId="0" borderId="0" xfId="1" applyFont="1" applyBorder="1" applyAlignment="1">
      <alignment horizontal="center" vertical="center"/>
    </xf>
    <xf numFmtId="0" fontId="87" fillId="0" borderId="11" xfId="1" applyFont="1" applyBorder="1" applyAlignment="1">
      <alignment horizontal="center" vertical="center"/>
    </xf>
    <xf numFmtId="0" fontId="78" fillId="0" borderId="13" xfId="1" applyFont="1" applyBorder="1" applyAlignment="1">
      <alignment horizontal="justify" vertical="top" wrapText="1"/>
    </xf>
    <xf numFmtId="0" fontId="78" fillId="0" borderId="14" xfId="1" applyFont="1" applyBorder="1" applyAlignment="1">
      <alignment horizontal="justify" vertical="top" wrapText="1"/>
    </xf>
    <xf numFmtId="0" fontId="78" fillId="0" borderId="15" xfId="1" applyFont="1" applyBorder="1" applyAlignment="1">
      <alignment horizontal="justify" vertical="top" wrapText="1"/>
    </xf>
    <xf numFmtId="167" fontId="16" fillId="0" borderId="13" xfId="1" applyNumberFormat="1" applyFont="1" applyBorder="1" applyAlignment="1">
      <alignment horizontal="justify" vertical="top" wrapText="1"/>
    </xf>
    <xf numFmtId="167" fontId="16" fillId="0" borderId="14" xfId="1" applyNumberFormat="1" applyFont="1" applyBorder="1" applyAlignment="1">
      <alignment horizontal="justify" vertical="top" wrapText="1"/>
    </xf>
    <xf numFmtId="167" fontId="16" fillId="0" borderId="15" xfId="1" applyNumberFormat="1" applyFont="1" applyBorder="1" applyAlignment="1">
      <alignment horizontal="justify" vertical="top" wrapText="1"/>
    </xf>
    <xf numFmtId="0" fontId="75" fillId="26" borderId="13" xfId="1" applyFont="1" applyFill="1" applyBorder="1" applyAlignment="1">
      <alignment horizontal="center" vertical="top" wrapText="1"/>
    </xf>
    <xf numFmtId="0" fontId="75" fillId="26" borderId="14" xfId="1" applyFont="1" applyFill="1" applyBorder="1" applyAlignment="1">
      <alignment horizontal="center" vertical="top" wrapText="1"/>
    </xf>
    <xf numFmtId="0" fontId="75" fillId="26" borderId="15" xfId="1" applyFont="1" applyFill="1" applyBorder="1" applyAlignment="1">
      <alignment horizontal="center" vertical="top" wrapText="1"/>
    </xf>
    <xf numFmtId="0" fontId="87" fillId="0" borderId="1" xfId="1" applyFont="1" applyBorder="1" applyAlignment="1">
      <alignment horizontal="center" vertical="top" wrapText="1"/>
    </xf>
    <xf numFmtId="0" fontId="87" fillId="0" borderId="0" xfId="1" applyFont="1" applyAlignment="1">
      <alignment horizontal="center" vertical="center" wrapText="1"/>
    </xf>
    <xf numFmtId="49" fontId="91" fillId="0" borderId="1" xfId="1" applyNumberFormat="1" applyFont="1" applyBorder="1" applyAlignment="1">
      <alignment horizontal="center" vertical="top" wrapText="1"/>
    </xf>
    <xf numFmtId="0" fontId="97" fillId="0" borderId="1" xfId="1" applyFont="1" applyBorder="1" applyAlignment="1" applyProtection="1">
      <alignment horizontal="left" vertical="top" wrapText="1"/>
      <protection locked="0"/>
    </xf>
    <xf numFmtId="0" fontId="16" fillId="0" borderId="1" xfId="1" applyFont="1" applyBorder="1" applyAlignment="1">
      <alignment horizontal="justify" vertical="top" wrapText="1"/>
    </xf>
    <xf numFmtId="0" fontId="20" fillId="0" borderId="1" xfId="1" applyFont="1" applyFill="1" applyBorder="1" applyAlignment="1">
      <alignment horizontal="justify" vertical="top" wrapText="1"/>
    </xf>
    <xf numFmtId="0" fontId="93" fillId="0" borderId="1" xfId="1" applyFont="1" applyBorder="1" applyAlignment="1">
      <alignment horizontal="center" vertical="center" wrapText="1"/>
    </xf>
    <xf numFmtId="0" fontId="98" fillId="0" borderId="1" xfId="1" applyFont="1" applyBorder="1" applyAlignment="1" applyProtection="1">
      <alignment horizontal="center" vertical="center" wrapText="1"/>
      <protection locked="0"/>
    </xf>
    <xf numFmtId="49" fontId="93" fillId="0" borderId="1" xfId="1" applyNumberFormat="1" applyFont="1" applyBorder="1" applyAlignment="1">
      <alignment horizontal="center" vertical="top" wrapText="1"/>
    </xf>
    <xf numFmtId="0" fontId="93" fillId="0" borderId="1" xfId="1" applyFont="1" applyBorder="1" applyAlignment="1">
      <alignment horizontal="left" vertical="top" wrapText="1"/>
    </xf>
    <xf numFmtId="4" fontId="93" fillId="0" borderId="1" xfId="1" applyNumberFormat="1" applyFont="1" applyBorder="1" applyAlignment="1">
      <alignment horizontal="justify" vertical="center" wrapText="1"/>
    </xf>
    <xf numFmtId="0" fontId="15" fillId="0" borderId="1" xfId="1" applyFont="1" applyBorder="1" applyAlignment="1">
      <alignment horizontal="justify" vertical="center"/>
    </xf>
    <xf numFmtId="0" fontId="78" fillId="0" borderId="12" xfId="1" applyFont="1" applyBorder="1" applyAlignment="1">
      <alignment horizontal="justify" vertical="top" wrapText="1"/>
    </xf>
    <xf numFmtId="0" fontId="78" fillId="0" borderId="17" xfId="1" applyFont="1" applyBorder="1" applyAlignment="1">
      <alignment horizontal="justify" vertical="top" wrapText="1"/>
    </xf>
    <xf numFmtId="0" fontId="91" fillId="0" borderId="1" xfId="1" applyFont="1" applyBorder="1" applyAlignment="1">
      <alignment horizontal="left" vertical="top" wrapText="1"/>
    </xf>
    <xf numFmtId="0" fontId="20" fillId="3" borderId="1" xfId="1" applyFont="1" applyFill="1" applyBorder="1" applyAlignment="1">
      <alignment horizontal="justify" vertical="top" wrapText="1"/>
    </xf>
    <xf numFmtId="0" fontId="77" fillId="0" borderId="12" xfId="1" applyFont="1" applyBorder="1" applyAlignment="1" applyProtection="1">
      <alignment horizontal="left" vertical="top" wrapText="1"/>
      <protection locked="0"/>
    </xf>
    <xf numFmtId="0" fontId="77" fillId="0" borderId="16" xfId="1" applyFont="1" applyBorder="1" applyAlignment="1" applyProtection="1">
      <alignment horizontal="left" vertical="top" wrapText="1"/>
      <protection locked="0"/>
    </xf>
    <xf numFmtId="0" fontId="77" fillId="0" borderId="17" xfId="1" applyFont="1" applyBorder="1" applyAlignment="1" applyProtection="1">
      <alignment horizontal="left" vertical="top" wrapText="1"/>
      <protection locked="0"/>
    </xf>
    <xf numFmtId="0" fontId="87" fillId="0" borderId="1" xfId="1" applyFont="1" applyBorder="1" applyAlignment="1">
      <alignment horizontal="center" vertical="center" wrapText="1"/>
    </xf>
    <xf numFmtId="168" fontId="15" fillId="0" borderId="12" xfId="1" applyNumberFormat="1" applyFont="1" applyBorder="1" applyAlignment="1">
      <alignment horizontal="center" vertical="center" wrapText="1"/>
    </xf>
    <xf numFmtId="168" fontId="15" fillId="0" borderId="16" xfId="1" applyNumberFormat="1" applyFont="1" applyBorder="1" applyAlignment="1">
      <alignment horizontal="center" vertical="center" wrapText="1"/>
    </xf>
    <xf numFmtId="168" fontId="15" fillId="0" borderId="17" xfId="1" applyNumberFormat="1" applyFont="1" applyBorder="1" applyAlignment="1">
      <alignment horizontal="center" vertical="center" wrapText="1"/>
    </xf>
    <xf numFmtId="0" fontId="16" fillId="0" borderId="12" xfId="1" applyFont="1" applyBorder="1" applyAlignment="1">
      <alignment horizontal="left" vertical="top" wrapText="1"/>
    </xf>
    <xf numFmtId="0" fontId="16" fillId="0" borderId="16" xfId="1" applyFont="1" applyBorder="1" applyAlignment="1">
      <alignment horizontal="left" vertical="top" wrapText="1"/>
    </xf>
    <xf numFmtId="0" fontId="16" fillId="0" borderId="17" xfId="1" applyFont="1" applyBorder="1" applyAlignment="1">
      <alignment horizontal="left" vertical="top" wrapText="1"/>
    </xf>
    <xf numFmtId="0" fontId="75" fillId="0" borderId="1" xfId="1" applyFont="1" applyFill="1" applyBorder="1" applyAlignment="1" applyProtection="1">
      <alignment horizontal="center" vertical="center" wrapText="1"/>
      <protection locked="0"/>
    </xf>
    <xf numFmtId="0" fontId="15" fillId="0" borderId="1" xfId="881" applyFont="1" applyFill="1" applyBorder="1" applyAlignment="1">
      <alignment horizontal="left" vertical="top" wrapText="1"/>
    </xf>
    <xf numFmtId="0" fontId="16" fillId="0" borderId="1" xfId="881" applyFont="1" applyBorder="1" applyAlignment="1">
      <alignment horizontal="left" vertical="top" wrapText="1"/>
    </xf>
    <xf numFmtId="0" fontId="97" fillId="0" borderId="1" xfId="1" applyFont="1" applyBorder="1" applyAlignment="1" applyProtection="1">
      <alignment horizontal="justify" vertical="center" wrapText="1"/>
      <protection locked="0"/>
    </xf>
    <xf numFmtId="0" fontId="78" fillId="0" borderId="1" xfId="1" applyFont="1" applyBorder="1" applyAlignment="1" applyProtection="1">
      <alignment horizontal="justify" vertical="top" wrapText="1"/>
      <protection locked="0"/>
    </xf>
    <xf numFmtId="0" fontId="97" fillId="0" borderId="1" xfId="1" applyFont="1" applyBorder="1" applyAlignment="1" applyProtection="1">
      <alignment horizontal="justify" vertical="top" wrapText="1"/>
      <protection locked="0"/>
    </xf>
    <xf numFmtId="0" fontId="15" fillId="0" borderId="1" xfId="881" applyFont="1" applyFill="1" applyBorder="1" applyAlignment="1">
      <alignment horizontal="center" vertical="center" wrapText="1"/>
    </xf>
    <xf numFmtId="0" fontId="15" fillId="0" borderId="1" xfId="881" applyFont="1" applyBorder="1" applyAlignment="1">
      <alignment horizontal="center" vertical="top" wrapText="1"/>
    </xf>
    <xf numFmtId="4" fontId="16" fillId="0" borderId="1" xfId="881" applyNumberFormat="1" applyFont="1" applyBorder="1" applyAlignment="1">
      <alignment horizontal="center" vertical="center" wrapText="1"/>
    </xf>
    <xf numFmtId="0" fontId="78" fillId="0" borderId="1" xfId="882" applyFont="1" applyBorder="1" applyAlignment="1">
      <alignment horizontal="justify" vertical="top" wrapText="1"/>
    </xf>
    <xf numFmtId="49" fontId="15" fillId="0" borderId="1" xfId="881" applyNumberFormat="1" applyFont="1" applyBorder="1" applyAlignment="1">
      <alignment horizontal="center" vertical="top" wrapText="1"/>
    </xf>
    <xf numFmtId="0" fontId="15" fillId="0" borderId="1" xfId="881" applyFont="1" applyBorder="1" applyAlignment="1">
      <alignment horizontal="left" vertical="top" wrapText="1"/>
    </xf>
    <xf numFmtId="0" fontId="15" fillId="0" borderId="1" xfId="881" applyFont="1" applyBorder="1" applyAlignment="1">
      <alignment horizontal="center" vertical="center" wrapText="1"/>
    </xf>
    <xf numFmtId="0" fontId="15" fillId="0" borderId="0" xfId="881" applyFont="1" applyAlignment="1">
      <alignment horizontal="center" vertical="center"/>
    </xf>
    <xf numFmtId="0" fontId="87" fillId="0" borderId="0" xfId="882" applyFont="1" applyAlignment="1">
      <alignment horizontal="center" vertical="center"/>
    </xf>
    <xf numFmtId="0" fontId="87" fillId="0" borderId="11" xfId="882" applyFont="1" applyBorder="1" applyAlignment="1">
      <alignment horizontal="center" vertical="center"/>
    </xf>
    <xf numFmtId="4" fontId="15" fillId="0" borderId="1" xfId="881" applyNumberFormat="1" applyFont="1" applyBorder="1" applyAlignment="1">
      <alignment horizontal="justify" vertical="center" wrapText="1"/>
    </xf>
    <xf numFmtId="49" fontId="16" fillId="0" borderId="1" xfId="881" applyNumberFormat="1" applyFont="1" applyBorder="1" applyAlignment="1">
      <alignment horizontal="center" vertical="top" wrapText="1"/>
    </xf>
    <xf numFmtId="16" fontId="15" fillId="0" borderId="1" xfId="881" applyNumberFormat="1" applyFont="1" applyBorder="1" applyAlignment="1">
      <alignment horizontal="center" vertical="top" wrapText="1"/>
    </xf>
    <xf numFmtId="0" fontId="15" fillId="0" borderId="20" xfId="881" applyFont="1" applyBorder="1" applyAlignment="1">
      <alignment horizontal="center" vertical="top" wrapText="1"/>
    </xf>
    <xf numFmtId="0" fontId="15" fillId="0" borderId="22" xfId="881" applyFont="1" applyBorder="1" applyAlignment="1">
      <alignment horizontal="center" vertical="top" wrapText="1"/>
    </xf>
    <xf numFmtId="0" fontId="15" fillId="0" borderId="21" xfId="881" applyFont="1" applyBorder="1" applyAlignment="1">
      <alignment horizontal="left" vertical="center" wrapText="1"/>
    </xf>
    <xf numFmtId="0" fontId="15" fillId="0" borderId="20" xfId="881" applyFont="1" applyBorder="1" applyAlignment="1">
      <alignment horizontal="left" vertical="center" wrapText="1"/>
    </xf>
    <xf numFmtId="4" fontId="15" fillId="0" borderId="21" xfId="881" applyNumberFormat="1" applyFont="1" applyBorder="1" applyAlignment="1">
      <alignment horizontal="justify" vertical="center" wrapText="1"/>
    </xf>
    <xf numFmtId="4" fontId="15" fillId="0" borderId="20" xfId="881" applyNumberFormat="1" applyFont="1" applyBorder="1" applyAlignment="1">
      <alignment horizontal="justify" vertical="center" wrapText="1"/>
    </xf>
    <xf numFmtId="0" fontId="15" fillId="0" borderId="1" xfId="881" applyFont="1" applyFill="1" applyBorder="1" applyAlignment="1">
      <alignment horizontal="center" vertical="top" wrapText="1"/>
    </xf>
    <xf numFmtId="4" fontId="15" fillId="0" borderId="1" xfId="881" applyNumberFormat="1" applyFont="1" applyFill="1" applyBorder="1" applyAlignment="1">
      <alignment horizontal="justify" vertical="center" wrapText="1"/>
    </xf>
    <xf numFmtId="0" fontId="16" fillId="0" borderId="1" xfId="881" applyFont="1" applyFill="1" applyBorder="1" applyAlignment="1">
      <alignment horizontal="left" vertical="top" wrapText="1"/>
    </xf>
    <xf numFmtId="4" fontId="16" fillId="0" borderId="1" xfId="881" applyNumberFormat="1" applyFont="1" applyBorder="1" applyAlignment="1">
      <alignment horizontal="justify" vertical="top" wrapText="1"/>
    </xf>
    <xf numFmtId="4" fontId="15" fillId="0" borderId="1" xfId="881" applyNumberFormat="1" applyFont="1" applyBorder="1" applyAlignment="1">
      <alignment horizontal="center" vertical="center" wrapText="1"/>
    </xf>
    <xf numFmtId="0" fontId="78" fillId="3" borderId="1" xfId="1" applyFont="1" applyFill="1" applyBorder="1" applyAlignment="1">
      <alignment horizontal="justify" vertical="top" wrapText="1"/>
    </xf>
    <xf numFmtId="0" fontId="108" fillId="3" borderId="1" xfId="1" applyFont="1" applyFill="1" applyBorder="1" applyAlignment="1">
      <alignment horizontal="center" vertical="center"/>
    </xf>
    <xf numFmtId="0" fontId="108" fillId="3" borderId="1" xfId="1" applyFont="1" applyFill="1" applyBorder="1" applyAlignment="1">
      <alignment horizontal="left" vertical="center" wrapText="1"/>
    </xf>
    <xf numFmtId="167" fontId="97" fillId="3" borderId="1" xfId="821" applyNumberFormat="1" applyFont="1" applyFill="1" applyBorder="1" applyAlignment="1">
      <alignment horizontal="justify" vertical="top" wrapText="1"/>
    </xf>
    <xf numFmtId="49" fontId="97" fillId="3" borderId="1" xfId="821" applyNumberFormat="1" applyFont="1" applyFill="1" applyBorder="1" applyAlignment="1">
      <alignment horizontal="center" vertical="center" wrapText="1"/>
    </xf>
    <xf numFmtId="0" fontId="87" fillId="3" borderId="1" xfId="1" applyFont="1" applyFill="1" applyBorder="1" applyAlignment="1">
      <alignment horizontal="left" vertical="center" wrapText="1"/>
    </xf>
    <xf numFmtId="0" fontId="87" fillId="3" borderId="1" xfId="1" applyFont="1" applyFill="1" applyBorder="1" applyAlignment="1">
      <alignment horizontal="center" vertical="center"/>
    </xf>
    <xf numFmtId="49" fontId="75" fillId="3" borderId="1" xfId="821" applyNumberFormat="1" applyFont="1" applyFill="1" applyBorder="1" applyAlignment="1">
      <alignment horizontal="center" vertical="center" wrapText="1"/>
    </xf>
    <xf numFmtId="0" fontId="98" fillId="3" borderId="1" xfId="821" applyFont="1" applyFill="1" applyBorder="1" applyAlignment="1">
      <alignment horizontal="left" vertical="center" wrapText="1"/>
    </xf>
    <xf numFmtId="0" fontId="98" fillId="3" borderId="1" xfId="821" applyFont="1" applyFill="1" applyBorder="1" applyAlignment="1">
      <alignment horizontal="center" vertical="center" wrapText="1"/>
    </xf>
    <xf numFmtId="1" fontId="15" fillId="3" borderId="0" xfId="902" applyNumberFormat="1" applyFont="1" applyFill="1" applyAlignment="1">
      <alignment horizontal="center" vertical="center" wrapText="1"/>
    </xf>
    <xf numFmtId="0" fontId="15" fillId="3" borderId="0" xfId="902" applyFont="1" applyFill="1" applyAlignment="1">
      <alignment horizontal="center" vertical="center" wrapText="1"/>
    </xf>
    <xf numFmtId="0" fontId="97" fillId="3" borderId="1" xfId="821" applyFont="1" applyFill="1" applyBorder="1" applyAlignment="1">
      <alignment horizontal="center" vertical="center" wrapText="1"/>
    </xf>
    <xf numFmtId="49" fontId="98" fillId="3" borderId="1" xfId="821" applyNumberFormat="1" applyFont="1" applyFill="1" applyBorder="1" applyAlignment="1">
      <alignment horizontal="center" vertical="top" wrapText="1"/>
    </xf>
    <xf numFmtId="49" fontId="15" fillId="0" borderId="1" xfId="1" applyNumberFormat="1" applyFont="1" applyBorder="1" applyAlignment="1">
      <alignment horizontal="center" vertical="center" wrapText="1"/>
    </xf>
    <xf numFmtId="0" fontId="87" fillId="0" borderId="0" xfId="1" applyFont="1" applyAlignment="1">
      <alignment horizontal="center" wrapText="1"/>
    </xf>
    <xf numFmtId="0" fontId="87" fillId="0" borderId="11" xfId="1" applyFont="1" applyBorder="1" applyAlignment="1">
      <alignment horizontal="center" vertical="center" wrapText="1"/>
    </xf>
    <xf numFmtId="49" fontId="75" fillId="0" borderId="1" xfId="1" applyNumberFormat="1" applyFont="1" applyBorder="1" applyAlignment="1" applyProtection="1">
      <alignment horizontal="center" vertical="top" wrapText="1"/>
      <protection locked="0"/>
    </xf>
    <xf numFmtId="0" fontId="75" fillId="0" borderId="1" xfId="1" applyFont="1" applyBorder="1" applyAlignment="1" applyProtection="1">
      <alignment horizontal="left" vertical="top" wrapText="1"/>
      <protection locked="0"/>
    </xf>
    <xf numFmtId="49" fontId="77" fillId="0" borderId="1" xfId="1" applyNumberFormat="1" applyFont="1" applyBorder="1" applyAlignment="1" applyProtection="1">
      <alignment horizontal="center" vertical="top" wrapText="1"/>
      <protection locked="0"/>
    </xf>
    <xf numFmtId="4" fontId="16" fillId="0" borderId="1" xfId="1" applyNumberFormat="1" applyFont="1" applyBorder="1" applyAlignment="1" applyProtection="1">
      <alignment horizontal="left" vertical="top" wrapText="1"/>
      <protection locked="0"/>
    </xf>
    <xf numFmtId="0" fontId="16" fillId="0" borderId="12" xfId="1" applyFont="1" applyBorder="1" applyAlignment="1">
      <alignment horizontal="justify" vertical="top" wrapText="1"/>
    </xf>
    <xf numFmtId="0" fontId="16" fillId="0" borderId="16" xfId="1" applyFont="1" applyBorder="1" applyAlignment="1">
      <alignment horizontal="justify" vertical="top" wrapText="1"/>
    </xf>
    <xf numFmtId="0" fontId="16" fillId="0" borderId="17" xfId="1" applyFont="1" applyBorder="1" applyAlignment="1">
      <alignment horizontal="justify" vertical="top" wrapText="1"/>
    </xf>
    <xf numFmtId="2" fontId="78" fillId="0" borderId="1" xfId="1" applyNumberFormat="1" applyFont="1" applyBorder="1" applyAlignment="1">
      <alignment horizontal="left" vertical="top" wrapText="1"/>
    </xf>
    <xf numFmtId="4" fontId="16" fillId="0" borderId="1" xfId="1" applyNumberFormat="1" applyFont="1" applyBorder="1" applyAlignment="1">
      <alignment horizontal="center" vertical="center" wrapText="1"/>
    </xf>
    <xf numFmtId="168" fontId="16" fillId="0" borderId="1" xfId="1" applyNumberFormat="1" applyFont="1" applyBorder="1" applyAlignment="1">
      <alignment horizontal="center" vertical="center" wrapText="1"/>
    </xf>
    <xf numFmtId="0" fontId="14" fillId="0" borderId="1" xfId="1" applyBorder="1" applyAlignment="1">
      <alignment horizontal="justify" vertical="top" wrapText="1"/>
    </xf>
    <xf numFmtId="49" fontId="15" fillId="0" borderId="1" xfId="1" applyNumberFormat="1" applyFont="1" applyBorder="1" applyAlignment="1">
      <alignment horizontal="center" vertical="top" wrapText="1"/>
    </xf>
    <xf numFmtId="0" fontId="15" fillId="0" borderId="1" xfId="1" applyFont="1" applyBorder="1" applyAlignment="1">
      <alignment horizontal="left" vertical="top" wrapText="1"/>
    </xf>
    <xf numFmtId="2" fontId="87" fillId="0" borderId="1" xfId="1" applyNumberFormat="1" applyFont="1" applyBorder="1" applyAlignment="1">
      <alignment horizontal="center" vertical="center" wrapText="1"/>
    </xf>
    <xf numFmtId="49" fontId="78" fillId="0" borderId="1" xfId="1" applyNumberFormat="1" applyFont="1" applyBorder="1" applyAlignment="1">
      <alignment horizontal="center" vertical="top" wrapText="1"/>
    </xf>
    <xf numFmtId="0" fontId="14" fillId="0" borderId="1" xfId="1" applyBorder="1" applyAlignment="1">
      <alignment horizontal="center" vertical="top" wrapText="1"/>
    </xf>
    <xf numFmtId="0" fontId="14" fillId="0" borderId="1" xfId="1" applyBorder="1" applyAlignment="1">
      <alignment horizontal="left" vertical="top" wrapText="1"/>
    </xf>
    <xf numFmtId="168" fontId="16" fillId="0" borderId="1" xfId="1" applyNumberFormat="1" applyFont="1" applyBorder="1" applyAlignment="1">
      <alignment horizontal="justify" vertical="center" wrapText="1"/>
    </xf>
    <xf numFmtId="0" fontId="14" fillId="0" borderId="1" xfId="1" applyBorder="1" applyAlignment="1">
      <alignment horizontal="justify" vertical="center" wrapText="1"/>
    </xf>
    <xf numFmtId="1" fontId="15" fillId="3" borderId="0" xfId="1" applyNumberFormat="1" applyFont="1" applyFill="1" applyBorder="1" applyAlignment="1">
      <alignment horizontal="center" vertical="center" wrapText="1"/>
    </xf>
    <xf numFmtId="0" fontId="81" fillId="3" borderId="0" xfId="1" applyFont="1" applyFill="1" applyAlignment="1">
      <alignment horizontal="center" vertical="center" wrapText="1"/>
    </xf>
    <xf numFmtId="0" fontId="81" fillId="3" borderId="1" xfId="1" applyFont="1" applyFill="1" applyBorder="1" applyAlignment="1">
      <alignment horizontal="center" vertical="center" wrapText="1"/>
    </xf>
    <xf numFmtId="0" fontId="80" fillId="3" borderId="1" xfId="1" applyFont="1" applyFill="1" applyBorder="1" applyAlignment="1">
      <alignment horizontal="center"/>
    </xf>
    <xf numFmtId="167" fontId="81" fillId="3" borderId="1" xfId="1" applyNumberFormat="1" applyFont="1" applyFill="1" applyBorder="1" applyAlignment="1">
      <alignment horizontal="left" vertical="center"/>
    </xf>
    <xf numFmtId="167" fontId="81" fillId="3" borderId="12" xfId="1" applyNumberFormat="1" applyFont="1" applyFill="1" applyBorder="1" applyAlignment="1">
      <alignment horizontal="center" vertical="center" wrapText="1"/>
    </xf>
    <xf numFmtId="167" fontId="81" fillId="3" borderId="16" xfId="1" applyNumberFormat="1" applyFont="1" applyFill="1" applyBorder="1" applyAlignment="1">
      <alignment horizontal="center" vertical="center" wrapText="1"/>
    </xf>
    <xf numFmtId="167" fontId="81" fillId="3" borderId="17" xfId="1" applyNumberFormat="1" applyFont="1" applyFill="1" applyBorder="1" applyAlignment="1">
      <alignment horizontal="center" vertical="center" wrapText="1"/>
    </xf>
    <xf numFmtId="167" fontId="81" fillId="3" borderId="12" xfId="1" applyNumberFormat="1" applyFont="1" applyFill="1" applyBorder="1" applyAlignment="1">
      <alignment horizontal="center"/>
    </xf>
    <xf numFmtId="167" fontId="81" fillId="3" borderId="16" xfId="1" applyNumberFormat="1" applyFont="1" applyFill="1" applyBorder="1" applyAlignment="1">
      <alignment horizontal="center"/>
    </xf>
    <xf numFmtId="167" fontId="81" fillId="3" borderId="17" xfId="1" applyNumberFormat="1" applyFont="1" applyFill="1" applyBorder="1" applyAlignment="1">
      <alignment horizontal="center"/>
    </xf>
    <xf numFmtId="167" fontId="81" fillId="3" borderId="1" xfId="1" applyNumberFormat="1" applyFont="1" applyFill="1" applyBorder="1" applyAlignment="1">
      <alignment horizontal="center" vertical="center" wrapText="1"/>
    </xf>
    <xf numFmtId="167" fontId="81" fillId="3" borderId="1" xfId="1" applyNumberFormat="1" applyFont="1" applyFill="1" applyBorder="1" applyAlignment="1">
      <alignment vertical="center" wrapText="1"/>
    </xf>
    <xf numFmtId="167" fontId="80" fillId="3" borderId="1" xfId="1" applyNumberFormat="1" applyFont="1" applyFill="1" applyBorder="1" applyAlignment="1">
      <alignment horizontal="center" vertical="center" wrapText="1"/>
    </xf>
    <xf numFmtId="167" fontId="80" fillId="3" borderId="1" xfId="1" applyNumberFormat="1" applyFont="1" applyFill="1" applyBorder="1" applyAlignment="1">
      <alignment horizontal="center" vertical="center"/>
    </xf>
    <xf numFmtId="167" fontId="80" fillId="3" borderId="1" xfId="1" applyNumberFormat="1" applyFont="1" applyFill="1" applyBorder="1" applyAlignment="1">
      <alignment vertical="center" wrapText="1"/>
    </xf>
    <xf numFmtId="167" fontId="80" fillId="3" borderId="12" xfId="1" applyNumberFormat="1" applyFont="1" applyFill="1" applyBorder="1" applyAlignment="1">
      <alignment horizontal="justify" vertical="center" wrapText="1"/>
    </xf>
    <xf numFmtId="167" fontId="80" fillId="3" borderId="16" xfId="1" applyNumberFormat="1" applyFont="1" applyFill="1" applyBorder="1" applyAlignment="1">
      <alignment horizontal="justify" vertical="center" wrapText="1"/>
    </xf>
    <xf numFmtId="167" fontId="80" fillId="3" borderId="17" xfId="1" applyNumberFormat="1" applyFont="1" applyFill="1" applyBorder="1" applyAlignment="1">
      <alignment horizontal="justify" vertical="center" wrapText="1"/>
    </xf>
    <xf numFmtId="167" fontId="80" fillId="3" borderId="1" xfId="1" applyNumberFormat="1" applyFont="1" applyFill="1" applyBorder="1" applyAlignment="1">
      <alignment horizontal="justify" vertical="center" wrapText="1"/>
    </xf>
    <xf numFmtId="167" fontId="81" fillId="3" borderId="1" xfId="1" applyNumberFormat="1" applyFont="1" applyFill="1" applyBorder="1" applyAlignment="1">
      <alignment horizontal="left" vertical="center" wrapText="1"/>
    </xf>
    <xf numFmtId="167" fontId="81" fillId="3" borderId="12" xfId="1" applyNumberFormat="1" applyFont="1" applyFill="1" applyBorder="1" applyAlignment="1">
      <alignment horizontal="center" vertical="center"/>
    </xf>
    <xf numFmtId="167" fontId="81" fillId="3" borderId="16" xfId="1" applyNumberFormat="1" applyFont="1" applyFill="1" applyBorder="1" applyAlignment="1">
      <alignment horizontal="center" vertical="center"/>
    </xf>
    <xf numFmtId="167" fontId="81" fillId="3" borderId="17" xfId="1" applyNumberFormat="1" applyFont="1" applyFill="1" applyBorder="1" applyAlignment="1">
      <alignment horizontal="center" vertical="center"/>
    </xf>
    <xf numFmtId="0" fontId="80" fillId="3" borderId="12" xfId="1239" applyFont="1" applyFill="1" applyBorder="1" applyAlignment="1">
      <alignment horizontal="justify" vertical="top" wrapText="1"/>
    </xf>
    <xf numFmtId="0" fontId="80" fillId="3" borderId="16" xfId="1239" applyFont="1" applyFill="1" applyBorder="1" applyAlignment="1">
      <alignment horizontal="justify" vertical="top" wrapText="1"/>
    </xf>
    <xf numFmtId="0" fontId="80" fillId="3" borderId="17" xfId="1239" applyFont="1" applyFill="1" applyBorder="1" applyAlignment="1">
      <alignment horizontal="justify" vertical="top" wrapText="1"/>
    </xf>
    <xf numFmtId="0" fontId="81" fillId="3" borderId="0" xfId="1239" applyFont="1" applyFill="1" applyAlignment="1">
      <alignment horizontal="center" vertical="center" wrapText="1"/>
    </xf>
    <xf numFmtId="0" fontId="81" fillId="3" borderId="0" xfId="1239" applyFont="1" applyFill="1" applyBorder="1" applyAlignment="1">
      <alignment horizontal="center" vertical="center"/>
    </xf>
    <xf numFmtId="0" fontId="81" fillId="3" borderId="13" xfId="1239" applyFont="1" applyFill="1" applyBorder="1" applyAlignment="1">
      <alignment horizontal="center" vertical="center" wrapText="1"/>
    </xf>
    <xf numFmtId="0" fontId="81" fillId="3" borderId="14" xfId="1239" applyFont="1" applyFill="1" applyBorder="1" applyAlignment="1">
      <alignment horizontal="center" vertical="center" wrapText="1"/>
    </xf>
    <xf numFmtId="0" fontId="81" fillId="3" borderId="15" xfId="1239" applyFont="1" applyFill="1" applyBorder="1" applyAlignment="1">
      <alignment horizontal="center" vertical="center" wrapText="1"/>
    </xf>
    <xf numFmtId="0" fontId="81" fillId="3" borderId="12" xfId="1239" applyFont="1" applyFill="1" applyBorder="1" applyAlignment="1">
      <alignment vertical="center" wrapText="1"/>
    </xf>
    <xf numFmtId="0" fontId="81" fillId="3" borderId="16" xfId="1239" applyFont="1" applyFill="1" applyBorder="1" applyAlignment="1">
      <alignment vertical="center" wrapText="1"/>
    </xf>
    <xf numFmtId="0" fontId="81" fillId="3" borderId="17" xfId="1239" applyFont="1" applyFill="1" applyBorder="1" applyAlignment="1">
      <alignment vertical="center" wrapText="1"/>
    </xf>
    <xf numFmtId="0" fontId="80" fillId="3" borderId="16" xfId="1239" applyFont="1" applyFill="1" applyBorder="1"/>
    <xf numFmtId="0" fontId="80" fillId="3" borderId="17" xfId="1239" applyFont="1" applyFill="1" applyBorder="1"/>
    <xf numFmtId="0" fontId="81" fillId="3" borderId="12" xfId="1239" applyFont="1" applyFill="1" applyBorder="1" applyAlignment="1">
      <alignment horizontal="center" vertical="center"/>
    </xf>
    <xf numFmtId="0" fontId="81" fillId="3" borderId="16" xfId="1239" applyFont="1" applyFill="1" applyBorder="1" applyAlignment="1">
      <alignment horizontal="center" vertical="center"/>
    </xf>
    <xf numFmtId="0" fontId="81" fillId="3" borderId="17" xfId="1239" applyFont="1" applyFill="1" applyBorder="1" applyAlignment="1">
      <alignment horizontal="center" vertical="center"/>
    </xf>
    <xf numFmtId="0" fontId="93" fillId="3" borderId="12" xfId="1239" applyFont="1" applyFill="1" applyBorder="1" applyAlignment="1">
      <alignment horizontal="left" vertical="center" wrapText="1"/>
    </xf>
    <xf numFmtId="0" fontId="93" fillId="3" borderId="16" xfId="1239" applyFont="1" applyFill="1" applyBorder="1" applyAlignment="1">
      <alignment horizontal="left" vertical="center" wrapText="1"/>
    </xf>
    <xf numFmtId="0" fontId="93" fillId="3" borderId="17" xfId="1239" applyFont="1" applyFill="1" applyBorder="1" applyAlignment="1">
      <alignment horizontal="left" vertical="center" wrapText="1"/>
    </xf>
    <xf numFmtId="0" fontId="80" fillId="3" borderId="12" xfId="1239" applyFont="1" applyFill="1" applyBorder="1" applyAlignment="1">
      <alignment horizontal="center" vertical="center"/>
    </xf>
    <xf numFmtId="0" fontId="80" fillId="3" borderId="16" xfId="1239" applyFont="1" applyFill="1" applyBorder="1" applyAlignment="1">
      <alignment horizontal="center" vertical="center"/>
    </xf>
    <xf numFmtId="0" fontId="80" fillId="3" borderId="17" xfId="1239" applyFont="1" applyFill="1" applyBorder="1" applyAlignment="1">
      <alignment horizontal="center" vertical="center"/>
    </xf>
    <xf numFmtId="0" fontId="80" fillId="3" borderId="12" xfId="1239" applyFont="1" applyFill="1" applyBorder="1" applyAlignment="1">
      <alignment horizontal="left" vertical="center" wrapText="1"/>
    </xf>
    <xf numFmtId="0" fontId="80" fillId="3" borderId="16" xfId="1239" applyFont="1" applyFill="1" applyBorder="1" applyAlignment="1">
      <alignment horizontal="left" vertical="center" wrapText="1"/>
    </xf>
    <xf numFmtId="0" fontId="80" fillId="3" borderId="17" xfId="1239" applyFont="1" applyFill="1" applyBorder="1" applyAlignment="1">
      <alignment horizontal="left" vertical="center" wrapText="1"/>
    </xf>
    <xf numFmtId="167" fontId="16" fillId="0" borderId="1" xfId="1" applyNumberFormat="1" applyFont="1" applyBorder="1" applyAlignment="1">
      <alignment horizontal="justify" vertical="top" wrapText="1"/>
    </xf>
    <xf numFmtId="167" fontId="16" fillId="0" borderId="1" xfId="1" applyNumberFormat="1" applyFont="1" applyBorder="1" applyAlignment="1">
      <alignment horizontal="center" vertical="top" wrapText="1"/>
    </xf>
    <xf numFmtId="167" fontId="78" fillId="0" borderId="1" xfId="1" applyNumberFormat="1" applyFont="1" applyBorder="1" applyAlignment="1">
      <alignment horizontal="center" vertical="top"/>
    </xf>
    <xf numFmtId="167" fontId="78" fillId="0" borderId="1" xfId="1" applyNumberFormat="1" applyFont="1" applyBorder="1" applyAlignment="1">
      <alignment horizontal="justify" vertical="top" wrapText="1"/>
    </xf>
    <xf numFmtId="167" fontId="78" fillId="0" borderId="1" xfId="1" applyNumberFormat="1" applyFont="1" applyBorder="1" applyAlignment="1">
      <alignment horizontal="justify" vertical="top"/>
    </xf>
    <xf numFmtId="49" fontId="80" fillId="0" borderId="1" xfId="1241" applyNumberFormat="1" applyFont="1" applyBorder="1" applyAlignment="1">
      <alignment horizontal="center" vertical="top"/>
    </xf>
    <xf numFmtId="0" fontId="80" fillId="0" borderId="1" xfId="1241" applyFont="1" applyBorder="1" applyAlignment="1">
      <alignment horizontal="left" vertical="top" wrapText="1"/>
    </xf>
    <xf numFmtId="49" fontId="15" fillId="0" borderId="1" xfId="1" applyNumberFormat="1" applyFont="1" applyBorder="1" applyAlignment="1">
      <alignment horizontal="center" vertical="top"/>
    </xf>
    <xf numFmtId="167" fontId="80" fillId="0" borderId="1" xfId="1241" applyNumberFormat="1" applyFont="1" applyBorder="1" applyAlignment="1">
      <alignment horizontal="justify" vertical="top" wrapText="1"/>
    </xf>
    <xf numFmtId="167" fontId="80" fillId="0" borderId="1" xfId="1241" applyNumberFormat="1" applyFont="1" applyBorder="1" applyAlignment="1">
      <alignment horizontal="justify" vertical="top"/>
    </xf>
    <xf numFmtId="49" fontId="81" fillId="0" borderId="1" xfId="1241" applyNumberFormat="1" applyFont="1" applyBorder="1" applyAlignment="1">
      <alignment horizontal="center" vertical="top"/>
    </xf>
    <xf numFmtId="0" fontId="81" fillId="0" borderId="1" xfId="1241" applyFont="1" applyBorder="1" applyAlignment="1">
      <alignment horizontal="center" vertical="center"/>
    </xf>
    <xf numFmtId="49" fontId="81" fillId="0" borderId="1" xfId="1241" applyNumberFormat="1" applyFont="1" applyBorder="1" applyAlignment="1">
      <alignment horizontal="center" vertical="center" wrapText="1"/>
    </xf>
    <xf numFmtId="167" fontId="81" fillId="0" borderId="1" xfId="1241" applyNumberFormat="1" applyFont="1" applyBorder="1" applyAlignment="1">
      <alignment horizontal="center" vertical="top" wrapText="1"/>
    </xf>
    <xf numFmtId="167" fontId="80" fillId="0" borderId="1" xfId="1241" applyNumberFormat="1" applyFont="1" applyBorder="1" applyAlignment="1">
      <alignment horizontal="center" vertical="center"/>
    </xf>
    <xf numFmtId="49" fontId="81" fillId="0" borderId="1" xfId="1241" applyNumberFormat="1" applyFont="1" applyBorder="1" applyAlignment="1">
      <alignment horizontal="center" vertical="center"/>
    </xf>
    <xf numFmtId="0" fontId="81" fillId="0" borderId="1" xfId="1241" applyFont="1" applyBorder="1" applyAlignment="1">
      <alignment horizontal="center" vertical="center" wrapText="1"/>
    </xf>
    <xf numFmtId="49" fontId="81" fillId="0" borderId="1" xfId="1241" applyNumberFormat="1" applyFont="1" applyBorder="1" applyAlignment="1">
      <alignment horizontal="center"/>
    </xf>
    <xf numFmtId="168" fontId="16" fillId="0" borderId="1" xfId="1" applyNumberFormat="1" applyFont="1" applyBorder="1" applyAlignment="1">
      <alignment horizontal="center" vertical="center"/>
    </xf>
    <xf numFmtId="168" fontId="15" fillId="0" borderId="1" xfId="1" applyNumberFormat="1" applyFont="1" applyBorder="1" applyAlignment="1">
      <alignment horizontal="center" vertical="center" wrapText="1"/>
    </xf>
    <xf numFmtId="168" fontId="15" fillId="0" borderId="1" xfId="1" applyNumberFormat="1" applyFont="1" applyBorder="1" applyAlignment="1">
      <alignment horizontal="justify" vertical="top" wrapText="1"/>
    </xf>
    <xf numFmtId="168" fontId="16" fillId="0" borderId="13" xfId="1" applyNumberFormat="1" applyFont="1" applyBorder="1" applyAlignment="1">
      <alignment horizontal="justify" vertical="center" wrapText="1"/>
    </xf>
    <xf numFmtId="168" fontId="16" fillId="0" borderId="14" xfId="1" applyNumberFormat="1" applyFont="1" applyBorder="1" applyAlignment="1">
      <alignment horizontal="justify" vertical="center" wrapText="1"/>
    </xf>
    <xf numFmtId="168" fontId="16" fillId="0" borderId="15" xfId="1" applyNumberFormat="1" applyFont="1" applyBorder="1" applyAlignment="1">
      <alignment horizontal="justify" vertical="center" wrapText="1"/>
    </xf>
    <xf numFmtId="168" fontId="16" fillId="0" borderId="13" xfId="1" applyNumberFormat="1" applyFont="1" applyBorder="1" applyAlignment="1">
      <alignment horizontal="left" vertical="center" wrapText="1"/>
    </xf>
    <xf numFmtId="168" fontId="16" fillId="0" borderId="14" xfId="1" applyNumberFormat="1" applyFont="1" applyBorder="1" applyAlignment="1">
      <alignment horizontal="left" vertical="center" wrapText="1"/>
    </xf>
    <xf numFmtId="168" fontId="16" fillId="0" borderId="15" xfId="1" applyNumberFormat="1" applyFont="1" applyBorder="1" applyAlignment="1">
      <alignment horizontal="left" vertical="center" wrapText="1"/>
    </xf>
    <xf numFmtId="168" fontId="15" fillId="0" borderId="12" xfId="1" applyNumberFormat="1" applyFont="1" applyFill="1" applyBorder="1" applyAlignment="1">
      <alignment horizontal="center" vertical="center" wrapText="1"/>
    </xf>
    <xf numFmtId="168" fontId="15" fillId="0" borderId="16" xfId="1" applyNumberFormat="1" applyFont="1" applyFill="1" applyBorder="1" applyAlignment="1">
      <alignment horizontal="center" vertical="center" wrapText="1"/>
    </xf>
    <xf numFmtId="168" fontId="15" fillId="0" borderId="17" xfId="1" applyNumberFormat="1" applyFont="1" applyFill="1" applyBorder="1" applyAlignment="1">
      <alignment horizontal="center" vertical="center" wrapText="1"/>
    </xf>
    <xf numFmtId="168" fontId="16" fillId="0" borderId="12" xfId="1" applyNumberFormat="1" applyFont="1" applyFill="1" applyBorder="1" applyAlignment="1">
      <alignment horizontal="center" vertical="center" wrapText="1"/>
    </xf>
    <xf numFmtId="168" fontId="16" fillId="0" borderId="16" xfId="1" applyNumberFormat="1" applyFont="1" applyFill="1" applyBorder="1" applyAlignment="1">
      <alignment horizontal="center" vertical="center" wrapText="1"/>
    </xf>
    <xf numFmtId="168" fontId="16" fillId="0" borderId="17" xfId="1" applyNumberFormat="1" applyFont="1" applyFill="1" applyBorder="1" applyAlignment="1">
      <alignment horizontal="center" vertical="center" wrapText="1"/>
    </xf>
    <xf numFmtId="168" fontId="16" fillId="0" borderId="1" xfId="1" applyNumberFormat="1" applyFont="1" applyBorder="1" applyAlignment="1">
      <alignment horizontal="center" vertical="top" wrapText="1"/>
    </xf>
    <xf numFmtId="168" fontId="16" fillId="0" borderId="1" xfId="1" applyNumberFormat="1" applyFont="1" applyBorder="1" applyAlignment="1">
      <alignment horizontal="left" vertical="top" wrapText="1"/>
    </xf>
    <xf numFmtId="168" fontId="16" fillId="0" borderId="18" xfId="1" applyNumberFormat="1" applyFont="1" applyFill="1" applyBorder="1" applyAlignment="1">
      <alignment horizontal="left" vertical="center" wrapText="1"/>
    </xf>
    <xf numFmtId="168" fontId="16" fillId="0" borderId="28" xfId="1" applyNumberFormat="1" applyFont="1" applyFill="1" applyBorder="1" applyAlignment="1">
      <alignment horizontal="left" vertical="center" wrapText="1"/>
    </xf>
    <xf numFmtId="168" fontId="16" fillId="0" borderId="24" xfId="1" applyNumberFormat="1" applyFont="1" applyFill="1" applyBorder="1" applyAlignment="1">
      <alignment horizontal="left" vertical="center" wrapText="1"/>
    </xf>
    <xf numFmtId="168" fontId="16" fillId="0" borderId="27" xfId="1" applyNumberFormat="1" applyFont="1" applyFill="1" applyBorder="1" applyAlignment="1">
      <alignment horizontal="left" vertical="center" wrapText="1"/>
    </xf>
    <xf numFmtId="168" fontId="16" fillId="0" borderId="0" xfId="1" applyNumberFormat="1" applyFont="1" applyFill="1" applyBorder="1" applyAlignment="1">
      <alignment horizontal="left" vertical="center" wrapText="1"/>
    </xf>
    <xf numFmtId="168" fontId="16" fillId="0" borderId="25" xfId="1" applyNumberFormat="1" applyFont="1" applyFill="1" applyBorder="1" applyAlignment="1">
      <alignment horizontal="left" vertical="center" wrapText="1"/>
    </xf>
    <xf numFmtId="168" fontId="16" fillId="0" borderId="19" xfId="1" applyNumberFormat="1" applyFont="1" applyFill="1" applyBorder="1" applyAlignment="1">
      <alignment horizontal="left" vertical="center" wrapText="1"/>
    </xf>
    <xf numFmtId="168" fontId="16" fillId="0" borderId="11" xfId="1" applyNumberFormat="1" applyFont="1" applyFill="1" applyBorder="1" applyAlignment="1">
      <alignment horizontal="left" vertical="center" wrapText="1"/>
    </xf>
    <xf numFmtId="168" fontId="16" fillId="0" borderId="26" xfId="1" applyNumberFormat="1" applyFont="1" applyFill="1" applyBorder="1" applyAlignment="1">
      <alignment horizontal="left" vertical="center" wrapText="1"/>
    </xf>
    <xf numFmtId="168" fontId="16" fillId="0" borderId="12" xfId="1" applyNumberFormat="1" applyFont="1" applyBorder="1" applyAlignment="1">
      <alignment horizontal="center" vertical="top" wrapText="1"/>
    </xf>
    <xf numFmtId="168" fontId="16" fillId="0" borderId="16" xfId="1" applyNumberFormat="1" applyFont="1" applyBorder="1" applyAlignment="1">
      <alignment horizontal="center" vertical="top" wrapText="1"/>
    </xf>
    <xf numFmtId="168" fontId="16" fillId="0" borderId="17" xfId="1" applyNumberFormat="1" applyFont="1" applyBorder="1" applyAlignment="1">
      <alignment horizontal="center" vertical="top" wrapText="1"/>
    </xf>
    <xf numFmtId="168" fontId="15" fillId="3" borderId="1" xfId="1" applyNumberFormat="1" applyFont="1" applyFill="1" applyBorder="1" applyAlignment="1">
      <alignment horizontal="center" vertical="top" wrapText="1"/>
    </xf>
    <xf numFmtId="168" fontId="15" fillId="0" borderId="1" xfId="1" applyNumberFormat="1" applyFont="1" applyBorder="1" applyAlignment="1">
      <alignment horizontal="left" vertical="top" wrapText="1"/>
    </xf>
    <xf numFmtId="168" fontId="15" fillId="0" borderId="13" xfId="1" applyNumberFormat="1" applyFont="1" applyBorder="1" applyAlignment="1">
      <alignment horizontal="center" vertical="center" wrapText="1"/>
    </xf>
    <xf numFmtId="168" fontId="15" fillId="0" borderId="14" xfId="1" applyNumberFormat="1" applyFont="1" applyBorder="1" applyAlignment="1">
      <alignment horizontal="center" vertical="center" wrapText="1"/>
    </xf>
    <xf numFmtId="168" fontId="15" fillId="0" borderId="15" xfId="1" applyNumberFormat="1" applyFont="1" applyBorder="1" applyAlignment="1">
      <alignment horizontal="center" vertical="center" wrapText="1"/>
    </xf>
    <xf numFmtId="168" fontId="15" fillId="3" borderId="12" xfId="1" applyNumberFormat="1" applyFont="1" applyFill="1" applyBorder="1" applyAlignment="1">
      <alignment horizontal="center" vertical="top" wrapText="1"/>
    </xf>
    <xf numFmtId="168" fontId="15" fillId="3" borderId="16" xfId="1" applyNumberFormat="1" applyFont="1" applyFill="1" applyBorder="1" applyAlignment="1">
      <alignment horizontal="center" vertical="top" wrapText="1"/>
    </xf>
    <xf numFmtId="168" fontId="15" fillId="3" borderId="17" xfId="1" applyNumberFormat="1" applyFont="1" applyFill="1" applyBorder="1" applyAlignment="1">
      <alignment horizontal="center" vertical="top" wrapText="1"/>
    </xf>
    <xf numFmtId="168" fontId="15" fillId="0" borderId="12" xfId="1" applyNumberFormat="1" applyFont="1" applyBorder="1" applyAlignment="1">
      <alignment horizontal="left" vertical="top" wrapText="1"/>
    </xf>
    <xf numFmtId="168" fontId="15" fillId="0" borderId="16" xfId="1" applyNumberFormat="1" applyFont="1" applyBorder="1" applyAlignment="1">
      <alignment horizontal="left" vertical="top" wrapText="1"/>
    </xf>
    <xf numFmtId="168" fontId="15" fillId="0" borderId="17" xfId="1" applyNumberFormat="1" applyFont="1" applyBorder="1" applyAlignment="1">
      <alignment horizontal="left" vertical="top" wrapText="1"/>
    </xf>
    <xf numFmtId="168" fontId="15" fillId="0" borderId="12" xfId="1" applyNumberFormat="1" applyFont="1" applyBorder="1" applyAlignment="1">
      <alignment horizontal="center" vertical="top" wrapText="1"/>
    </xf>
    <xf numFmtId="168" fontId="15" fillId="0" borderId="16" xfId="1" applyNumberFormat="1" applyFont="1" applyBorder="1" applyAlignment="1">
      <alignment horizontal="center" vertical="top" wrapText="1"/>
    </xf>
    <xf numFmtId="168" fontId="15" fillId="0" borderId="17" xfId="1" applyNumberFormat="1" applyFont="1" applyBorder="1" applyAlignment="1">
      <alignment horizontal="center" vertical="top" wrapText="1"/>
    </xf>
    <xf numFmtId="168" fontId="16" fillId="0" borderId="12" xfId="1" applyNumberFormat="1" applyFont="1" applyBorder="1" applyAlignment="1">
      <alignment horizontal="left" vertical="top" wrapText="1"/>
    </xf>
    <xf numFmtId="168" fontId="16" fillId="0" borderId="16" xfId="1" applyNumberFormat="1" applyFont="1" applyBorder="1" applyAlignment="1">
      <alignment horizontal="left" vertical="top" wrapText="1"/>
    </xf>
    <xf numFmtId="168" fontId="16" fillId="0" borderId="17" xfId="1" applyNumberFormat="1" applyFont="1" applyBorder="1" applyAlignment="1">
      <alignment horizontal="left" vertical="top" wrapText="1"/>
    </xf>
    <xf numFmtId="168" fontId="16" fillId="0" borderId="12" xfId="1" applyNumberFormat="1" applyFont="1" applyBorder="1" applyAlignment="1">
      <alignment horizontal="justify" vertical="top" wrapText="1"/>
    </xf>
    <xf numFmtId="168" fontId="16" fillId="0" borderId="16" xfId="1" applyNumberFormat="1" applyFont="1" applyBorder="1" applyAlignment="1">
      <alignment horizontal="justify" vertical="top" wrapText="1"/>
    </xf>
    <xf numFmtId="168" fontId="16" fillId="0" borderId="17" xfId="1" applyNumberFormat="1" applyFont="1" applyBorder="1" applyAlignment="1">
      <alignment horizontal="justify" vertical="top" wrapText="1"/>
    </xf>
    <xf numFmtId="168" fontId="16" fillId="0" borderId="12" xfId="1" applyNumberFormat="1" applyFont="1" applyBorder="1" applyAlignment="1">
      <alignment horizontal="center" vertical="top"/>
    </xf>
    <xf numFmtId="168" fontId="16" fillId="0" borderId="16" xfId="1" applyNumberFormat="1" applyFont="1" applyBorder="1" applyAlignment="1">
      <alignment horizontal="center" vertical="top"/>
    </xf>
    <xf numFmtId="168" fontId="16" fillId="0" borderId="17" xfId="1" applyNumberFormat="1" applyFont="1" applyBorder="1" applyAlignment="1">
      <alignment horizontal="center" vertical="top"/>
    </xf>
    <xf numFmtId="168" fontId="16" fillId="0" borderId="12" xfId="1" applyNumberFormat="1" applyFont="1" applyBorder="1" applyAlignment="1">
      <alignment horizontal="center" vertical="center"/>
    </xf>
    <xf numFmtId="168" fontId="16" fillId="0" borderId="16" xfId="1" applyNumberFormat="1" applyFont="1" applyBorder="1" applyAlignment="1">
      <alignment horizontal="center" vertical="center"/>
    </xf>
    <xf numFmtId="168" fontId="16" fillId="0" borderId="17" xfId="1" applyNumberFormat="1" applyFont="1" applyBorder="1" applyAlignment="1">
      <alignment horizontal="center" vertical="center"/>
    </xf>
    <xf numFmtId="168" fontId="16" fillId="0" borderId="12" xfId="1" applyNumberFormat="1" applyFont="1" applyBorder="1" applyAlignment="1">
      <alignment horizontal="center" vertical="center" wrapText="1"/>
    </xf>
    <xf numFmtId="168" fontId="16" fillId="0" borderId="16" xfId="1" applyNumberFormat="1" applyFont="1" applyBorder="1" applyAlignment="1">
      <alignment horizontal="center" vertical="center" wrapText="1"/>
    </xf>
    <xf numFmtId="168" fontId="16" fillId="0" borderId="17" xfId="1" applyNumberFormat="1" applyFont="1" applyBorder="1" applyAlignment="1">
      <alignment horizontal="center" vertical="center" wrapText="1"/>
    </xf>
    <xf numFmtId="168" fontId="15" fillId="0" borderId="1" xfId="1" applyNumberFormat="1" applyFont="1" applyBorder="1" applyAlignment="1">
      <alignment horizontal="center" vertical="top" wrapText="1"/>
    </xf>
    <xf numFmtId="49" fontId="16" fillId="0" borderId="12" xfId="1" applyNumberFormat="1" applyFont="1" applyBorder="1" applyAlignment="1">
      <alignment horizontal="justify" vertical="top" wrapText="1"/>
    </xf>
    <xf numFmtId="49" fontId="15" fillId="0" borderId="16" xfId="1" applyNumberFormat="1" applyFont="1" applyBorder="1" applyAlignment="1">
      <alignment horizontal="justify" vertical="top" wrapText="1"/>
    </xf>
    <xf numFmtId="49" fontId="15" fillId="0" borderId="17" xfId="1" applyNumberFormat="1" applyFont="1" applyBorder="1" applyAlignment="1">
      <alignment horizontal="justify" vertical="top" wrapText="1"/>
    </xf>
    <xf numFmtId="168" fontId="15" fillId="0" borderId="12" xfId="1" applyNumberFormat="1" applyFont="1" applyBorder="1" applyAlignment="1">
      <alignment horizontal="justify" vertical="top" wrapText="1"/>
    </xf>
    <xf numFmtId="168" fontId="15" fillId="0" borderId="16" xfId="1" applyNumberFormat="1" applyFont="1" applyBorder="1" applyAlignment="1">
      <alignment horizontal="justify" vertical="top" wrapText="1"/>
    </xf>
    <xf numFmtId="168" fontId="15" fillId="0" borderId="17" xfId="1" applyNumberFormat="1" applyFont="1" applyBorder="1" applyAlignment="1">
      <alignment horizontal="justify" vertical="top" wrapText="1"/>
    </xf>
    <xf numFmtId="168" fontId="19" fillId="0" borderId="12" xfId="1" applyNumberFormat="1" applyFont="1" applyBorder="1" applyAlignment="1">
      <alignment horizontal="center" vertical="center" wrapText="1"/>
    </xf>
    <xf numFmtId="168" fontId="19" fillId="0" borderId="16" xfId="1" applyNumberFormat="1" applyFont="1" applyBorder="1" applyAlignment="1">
      <alignment horizontal="center" vertical="center" wrapText="1"/>
    </xf>
    <xf numFmtId="168" fontId="19" fillId="0" borderId="17" xfId="1" applyNumberFormat="1" applyFont="1" applyBorder="1" applyAlignment="1">
      <alignment horizontal="center" vertical="center" wrapText="1"/>
    </xf>
    <xf numFmtId="168" fontId="16" fillId="0" borderId="1" xfId="1" applyNumberFormat="1" applyFont="1" applyBorder="1" applyAlignment="1">
      <alignment horizontal="center" vertical="top"/>
    </xf>
    <xf numFmtId="168" fontId="16" fillId="0" borderId="1" xfId="1" applyNumberFormat="1" applyFont="1" applyBorder="1" applyAlignment="1">
      <alignment horizontal="justify" vertical="top" wrapText="1"/>
    </xf>
    <xf numFmtId="49" fontId="16" fillId="0" borderId="16" xfId="1" applyNumberFormat="1" applyFont="1" applyBorder="1" applyAlignment="1">
      <alignment horizontal="justify" vertical="top" wrapText="1"/>
    </xf>
    <xf numFmtId="49" fontId="16" fillId="0" borderId="17" xfId="1" applyNumberFormat="1" applyFont="1" applyBorder="1" applyAlignment="1">
      <alignment horizontal="justify" vertical="top" wrapText="1"/>
    </xf>
    <xf numFmtId="168" fontId="16" fillId="0" borderId="19" xfId="1" applyNumberFormat="1" applyFont="1" applyBorder="1" applyAlignment="1">
      <alignment horizontal="center" vertical="center" wrapText="1"/>
    </xf>
    <xf numFmtId="168" fontId="16" fillId="0" borderId="11" xfId="1" applyNumberFormat="1" applyFont="1" applyBorder="1" applyAlignment="1">
      <alignment horizontal="center" vertical="center" wrapText="1"/>
    </xf>
    <xf numFmtId="168" fontId="16" fillId="0" borderId="26" xfId="1" applyNumberFormat="1" applyFont="1" applyBorder="1" applyAlignment="1">
      <alignment horizontal="center" vertical="center" wrapText="1"/>
    </xf>
    <xf numFmtId="1" fontId="15" fillId="0" borderId="0" xfId="1" applyNumberFormat="1" applyFont="1" applyAlignment="1">
      <alignment horizontal="center" vertical="center" wrapText="1"/>
    </xf>
    <xf numFmtId="0" fontId="15" fillId="0" borderId="0" xfId="1" applyFont="1" applyAlignment="1">
      <alignment horizontal="center" vertical="center" wrapText="1"/>
    </xf>
    <xf numFmtId="0" fontId="15" fillId="0" borderId="0" xfId="2" applyFont="1" applyAlignment="1">
      <alignment horizontal="center" vertical="center" wrapText="1"/>
    </xf>
    <xf numFmtId="0" fontId="15" fillId="0" borderId="0" xfId="1" applyFont="1" applyAlignment="1">
      <alignment wrapText="1"/>
    </xf>
    <xf numFmtId="1" fontId="15" fillId="0" borderId="1" xfId="1" applyNumberFormat="1" applyFont="1" applyBorder="1" applyAlignment="1">
      <alignment horizontal="center" vertical="center" wrapText="1"/>
    </xf>
    <xf numFmtId="49" fontId="15" fillId="0" borderId="1" xfId="902" applyNumberFormat="1" applyFont="1" applyFill="1" applyBorder="1" applyAlignment="1">
      <alignment horizontal="center" vertical="center" wrapText="1"/>
    </xf>
    <xf numFmtId="0" fontId="15" fillId="0" borderId="0" xfId="902" applyFont="1" applyAlignment="1">
      <alignment horizontal="center" vertical="center" wrapText="1"/>
    </xf>
    <xf numFmtId="0" fontId="16" fillId="0" borderId="0" xfId="998" applyFont="1" applyAlignment="1">
      <alignment vertical="center" wrapText="1"/>
    </xf>
    <xf numFmtId="0" fontId="15" fillId="0" borderId="0" xfId="840" applyFont="1" applyAlignment="1">
      <alignment horizontal="center" vertical="center" wrapText="1"/>
    </xf>
    <xf numFmtId="0" fontId="16" fillId="0" borderId="0" xfId="2" applyFont="1" applyAlignment="1">
      <alignment horizontal="center" vertical="center" wrapText="1"/>
    </xf>
    <xf numFmtId="49" fontId="15" fillId="0" borderId="12" xfId="962" applyNumberFormat="1" applyFont="1" applyBorder="1" applyAlignment="1">
      <alignment horizontal="center" vertical="center" wrapText="1"/>
    </xf>
    <xf numFmtId="49" fontId="15" fillId="0" borderId="16" xfId="962" applyNumberFormat="1" applyFont="1" applyBorder="1" applyAlignment="1">
      <alignment horizontal="center" vertical="center" wrapText="1"/>
    </xf>
    <xf numFmtId="0" fontId="15" fillId="0" borderId="12" xfId="962" applyFont="1" applyBorder="1" applyAlignment="1">
      <alignment horizontal="left" vertical="top" wrapText="1"/>
    </xf>
    <xf numFmtId="0" fontId="15" fillId="0" borderId="16" xfId="962" applyFont="1" applyBorder="1" applyAlignment="1">
      <alignment horizontal="left" vertical="top" wrapText="1"/>
    </xf>
    <xf numFmtId="4" fontId="76" fillId="0" borderId="12" xfId="962" applyNumberFormat="1" applyFont="1" applyBorder="1" applyAlignment="1">
      <alignment horizontal="center" vertical="top"/>
    </xf>
    <xf numFmtId="4" fontId="76" fillId="0" borderId="17" xfId="962" applyNumberFormat="1" applyFont="1" applyBorder="1" applyAlignment="1">
      <alignment horizontal="center" vertical="top"/>
    </xf>
    <xf numFmtId="49" fontId="16" fillId="0" borderId="12" xfId="962" applyNumberFormat="1" applyFont="1" applyBorder="1" applyAlignment="1">
      <alignment horizontal="center" vertical="center" wrapText="1"/>
    </xf>
    <xf numFmtId="49" fontId="16" fillId="0" borderId="17" xfId="962" applyNumberFormat="1" applyFont="1" applyBorder="1" applyAlignment="1">
      <alignment horizontal="center" vertical="center" wrapText="1"/>
    </xf>
    <xf numFmtId="0" fontId="16" fillId="0" borderId="12" xfId="962" applyFont="1" applyBorder="1" applyAlignment="1">
      <alignment horizontal="left" vertical="top" wrapText="1"/>
    </xf>
    <xf numFmtId="0" fontId="16" fillId="0" borderId="17" xfId="962" applyFont="1" applyBorder="1" applyAlignment="1">
      <alignment horizontal="left" vertical="top" wrapText="1"/>
    </xf>
    <xf numFmtId="4" fontId="77" fillId="0" borderId="12" xfId="902" applyNumberFormat="1" applyFont="1" applyBorder="1" applyAlignment="1" applyProtection="1">
      <alignment horizontal="center" vertical="center" wrapText="1"/>
      <protection locked="0"/>
    </xf>
    <xf numFmtId="4" fontId="77" fillId="0" borderId="17" xfId="902" applyNumberFormat="1" applyFont="1" applyBorder="1" applyAlignment="1" applyProtection="1">
      <alignment horizontal="center" vertical="center" wrapText="1"/>
      <protection locked="0"/>
    </xf>
    <xf numFmtId="168" fontId="16" fillId="0" borderId="12" xfId="962" applyNumberFormat="1" applyFont="1" applyBorder="1" applyAlignment="1">
      <alignment horizontal="center" vertical="center"/>
    </xf>
    <xf numFmtId="168" fontId="16" fillId="0" borderId="17" xfId="962" applyNumberFormat="1" applyFont="1" applyBorder="1" applyAlignment="1">
      <alignment horizontal="center" vertical="center"/>
    </xf>
    <xf numFmtId="4" fontId="16" fillId="0" borderId="12" xfId="962" applyNumberFormat="1" applyFont="1" applyBorder="1" applyAlignment="1">
      <alignment horizontal="justify" vertical="top" wrapText="1"/>
    </xf>
    <xf numFmtId="4" fontId="16" fillId="0" borderId="17" xfId="962" applyNumberFormat="1" applyFont="1" applyBorder="1" applyAlignment="1">
      <alignment horizontal="justify" vertical="top" wrapText="1"/>
    </xf>
    <xf numFmtId="4" fontId="16" fillId="0" borderId="12" xfId="962" applyNumberFormat="1" applyFont="1" applyBorder="1" applyAlignment="1">
      <alignment horizontal="center" vertical="center"/>
    </xf>
    <xf numFmtId="4" fontId="16" fillId="0" borderId="17" xfId="962" applyNumberFormat="1" applyFont="1" applyBorder="1" applyAlignment="1">
      <alignment horizontal="center" vertical="center"/>
    </xf>
    <xf numFmtId="49" fontId="15" fillId="0" borderId="1" xfId="962" applyNumberFormat="1" applyFont="1" applyBorder="1" applyAlignment="1">
      <alignment horizontal="center" vertical="center" wrapText="1"/>
    </xf>
    <xf numFmtId="0" fontId="15" fillId="0" borderId="1" xfId="962" applyFont="1" applyBorder="1" applyAlignment="1">
      <alignment horizontal="left" vertical="top" wrapText="1"/>
    </xf>
    <xf numFmtId="4" fontId="15" fillId="0" borderId="1" xfId="962" applyNumberFormat="1" applyFont="1" applyBorder="1" applyAlignment="1">
      <alignment horizontal="center" vertical="top" wrapText="1"/>
    </xf>
    <xf numFmtId="4" fontId="76" fillId="0" borderId="1" xfId="962" applyNumberFormat="1" applyFont="1" applyBorder="1" applyAlignment="1">
      <alignment horizontal="center" vertical="top"/>
    </xf>
    <xf numFmtId="49" fontId="16" fillId="0" borderId="1" xfId="962" applyNumberFormat="1" applyFont="1" applyBorder="1" applyAlignment="1">
      <alignment horizontal="center" vertical="center" wrapText="1"/>
    </xf>
    <xf numFmtId="0" fontId="16" fillId="0" borderId="1" xfId="962" applyFont="1" applyBorder="1" applyAlignment="1">
      <alignment horizontal="left" vertical="top" wrapText="1"/>
    </xf>
    <xf numFmtId="49" fontId="16" fillId="0" borderId="1" xfId="962" applyNumberFormat="1" applyFont="1" applyBorder="1" applyAlignment="1">
      <alignment horizontal="center" vertical="top" wrapText="1"/>
    </xf>
    <xf numFmtId="49" fontId="16" fillId="0" borderId="1" xfId="962" applyNumberFormat="1" applyFont="1" applyBorder="1" applyAlignment="1">
      <alignment horizontal="justify" vertical="top" wrapText="1"/>
    </xf>
    <xf numFmtId="4" fontId="16" fillId="0" borderId="1" xfId="962" applyNumberFormat="1" applyFont="1" applyBorder="1" applyAlignment="1">
      <alignment horizontal="justify" vertical="top" wrapText="1"/>
    </xf>
    <xf numFmtId="0" fontId="16" fillId="0" borderId="12" xfId="962" applyFont="1" applyBorder="1" applyAlignment="1">
      <alignment horizontal="center" vertical="center" wrapText="1"/>
    </xf>
    <xf numFmtId="0" fontId="16" fillId="0" borderId="16" xfId="962" applyFont="1" applyBorder="1" applyAlignment="1">
      <alignment horizontal="center" vertical="center" wrapText="1"/>
    </xf>
    <xf numFmtId="0" fontId="16" fillId="0" borderId="17" xfId="962" applyFont="1" applyBorder="1" applyAlignment="1">
      <alignment horizontal="center" vertical="center" wrapText="1"/>
    </xf>
    <xf numFmtId="0" fontId="15" fillId="0" borderId="17" xfId="962" applyFont="1" applyBorder="1" applyAlignment="1">
      <alignment horizontal="left" vertical="top" wrapText="1"/>
    </xf>
    <xf numFmtId="4" fontId="15" fillId="0" borderId="12" xfId="962" applyNumberFormat="1" applyFont="1" applyBorder="1" applyAlignment="1">
      <alignment horizontal="center" vertical="top"/>
    </xf>
    <xf numFmtId="4" fontId="15" fillId="0" borderId="16" xfId="962" applyNumberFormat="1" applyFont="1" applyBorder="1" applyAlignment="1">
      <alignment horizontal="center" vertical="top"/>
    </xf>
    <xf numFmtId="4" fontId="15" fillId="0" borderId="17" xfId="962" applyNumberFormat="1" applyFont="1" applyBorder="1" applyAlignment="1">
      <alignment horizontal="center" vertical="top"/>
    </xf>
    <xf numFmtId="0" fontId="15" fillId="0" borderId="1" xfId="962" applyFont="1" applyFill="1" applyBorder="1" applyAlignment="1">
      <alignment horizontal="center" vertical="center" wrapText="1"/>
    </xf>
    <xf numFmtId="49" fontId="15" fillId="0" borderId="17" xfId="962" applyNumberFormat="1" applyFont="1" applyBorder="1" applyAlignment="1">
      <alignment horizontal="center" vertical="center" wrapText="1"/>
    </xf>
    <xf numFmtId="4" fontId="76" fillId="0" borderId="16" xfId="962" applyNumberFormat="1" applyFont="1" applyBorder="1" applyAlignment="1">
      <alignment horizontal="center" vertical="top"/>
    </xf>
    <xf numFmtId="49" fontId="76" fillId="0" borderId="12" xfId="962" applyNumberFormat="1" applyFont="1" applyBorder="1" applyAlignment="1">
      <alignment horizontal="center" vertical="top"/>
    </xf>
    <xf numFmtId="49" fontId="76" fillId="0" borderId="16" xfId="962" applyNumberFormat="1" applyFont="1" applyBorder="1" applyAlignment="1">
      <alignment horizontal="center" vertical="top"/>
    </xf>
    <xf numFmtId="49" fontId="76" fillId="0" borderId="17" xfId="962" applyNumberFormat="1" applyFont="1" applyBorder="1" applyAlignment="1">
      <alignment horizontal="center" vertical="top"/>
    </xf>
    <xf numFmtId="49" fontId="16" fillId="3" borderId="12" xfId="962" applyNumberFormat="1" applyFont="1" applyFill="1" applyBorder="1" applyAlignment="1">
      <alignment horizontal="center" vertical="center" wrapText="1"/>
    </xf>
    <xf numFmtId="49" fontId="16" fillId="3" borderId="16" xfId="962" applyNumberFormat="1" applyFont="1" applyFill="1" applyBorder="1" applyAlignment="1">
      <alignment horizontal="center" vertical="center" wrapText="1"/>
    </xf>
    <xf numFmtId="49" fontId="16" fillId="3" borderId="17" xfId="962" applyNumberFormat="1" applyFont="1" applyFill="1" applyBorder="1" applyAlignment="1">
      <alignment horizontal="center" vertical="center" wrapText="1"/>
    </xf>
    <xf numFmtId="0" fontId="16" fillId="0" borderId="16" xfId="962" applyFont="1" applyBorder="1" applyAlignment="1">
      <alignment horizontal="left" vertical="top" wrapText="1"/>
    </xf>
    <xf numFmtId="49" fontId="16" fillId="0" borderId="12" xfId="962" applyNumberFormat="1" applyFont="1" applyBorder="1" applyAlignment="1">
      <alignment horizontal="justify" vertical="top" wrapText="1"/>
    </xf>
    <xf numFmtId="49" fontId="16" fillId="0" borderId="16" xfId="962" applyNumberFormat="1" applyFont="1" applyBorder="1" applyAlignment="1">
      <alignment horizontal="justify" vertical="top" wrapText="1"/>
    </xf>
    <xf numFmtId="49" fontId="16" fillId="0" borderId="17" xfId="962" applyNumberFormat="1" applyFont="1" applyBorder="1" applyAlignment="1">
      <alignment horizontal="justify" vertical="top" wrapText="1"/>
    </xf>
    <xf numFmtId="49" fontId="15" fillId="3" borderId="1" xfId="962" applyNumberFormat="1" applyFont="1" applyFill="1" applyBorder="1" applyAlignment="1">
      <alignment horizontal="center" vertical="center" wrapText="1"/>
    </xf>
    <xf numFmtId="49" fontId="15" fillId="0" borderId="12" xfId="962" applyNumberFormat="1" applyFont="1" applyBorder="1" applyAlignment="1">
      <alignment horizontal="justify" vertical="top" wrapText="1"/>
    </xf>
    <xf numFmtId="49" fontId="15" fillId="0" borderId="16" xfId="962" applyNumberFormat="1" applyFont="1" applyBorder="1" applyAlignment="1">
      <alignment horizontal="justify" vertical="top" wrapText="1"/>
    </xf>
    <xf numFmtId="49" fontId="15" fillId="0" borderId="17" xfId="962" applyNumberFormat="1" applyFont="1" applyBorder="1" applyAlignment="1">
      <alignment horizontal="justify" vertical="top" wrapText="1"/>
    </xf>
    <xf numFmtId="4" fontId="16" fillId="0" borderId="16" xfId="962" applyNumberFormat="1" applyFont="1" applyBorder="1" applyAlignment="1">
      <alignment horizontal="justify" vertical="top" wrapText="1"/>
    </xf>
    <xf numFmtId="4" fontId="15" fillId="0" borderId="12" xfId="962" applyNumberFormat="1" applyFont="1" applyBorder="1" applyAlignment="1">
      <alignment horizontal="center" vertical="top" wrapText="1"/>
    </xf>
    <xf numFmtId="4" fontId="15" fillId="0" borderId="16" xfId="962" applyNumberFormat="1" applyFont="1" applyBorder="1" applyAlignment="1">
      <alignment horizontal="center" vertical="top" wrapText="1"/>
    </xf>
    <xf numFmtId="4" fontId="15" fillId="0" borderId="17" xfId="962" applyNumberFormat="1" applyFont="1" applyBorder="1" applyAlignment="1">
      <alignment horizontal="center" vertical="top" wrapText="1"/>
    </xf>
    <xf numFmtId="49" fontId="16" fillId="0" borderId="12" xfId="962" applyNumberFormat="1" applyFont="1" applyBorder="1" applyAlignment="1">
      <alignment horizontal="center" vertical="top" wrapText="1"/>
    </xf>
    <xf numFmtId="49" fontId="16" fillId="0" borderId="16" xfId="962" applyNumberFormat="1" applyFont="1" applyBorder="1" applyAlignment="1">
      <alignment horizontal="center" vertical="top" wrapText="1"/>
    </xf>
    <xf numFmtId="49" fontId="16" fillId="0" borderId="17" xfId="962" applyNumberFormat="1" applyFont="1" applyBorder="1" applyAlignment="1">
      <alignment horizontal="center" vertical="top" wrapText="1"/>
    </xf>
    <xf numFmtId="0" fontId="16" fillId="0" borderId="13" xfId="962" applyFont="1" applyBorder="1" applyAlignment="1">
      <alignment horizontal="justify" vertical="top" wrapText="1"/>
    </xf>
    <xf numFmtId="0" fontId="16" fillId="0" borderId="14" xfId="962" applyFont="1" applyBorder="1" applyAlignment="1">
      <alignment horizontal="justify" vertical="top" wrapText="1"/>
    </xf>
    <xf numFmtId="0" fontId="16" fillId="0" borderId="15" xfId="962" applyFont="1" applyBorder="1" applyAlignment="1">
      <alignment horizontal="justify" vertical="top" wrapText="1"/>
    </xf>
    <xf numFmtId="168" fontId="16" fillId="0" borderId="13" xfId="962" applyNumberFormat="1" applyFont="1" applyFill="1" applyBorder="1" applyAlignment="1">
      <alignment horizontal="justify" vertical="top" wrapText="1"/>
    </xf>
    <xf numFmtId="168" fontId="16" fillId="0" borderId="14" xfId="962" applyNumberFormat="1" applyFont="1" applyFill="1" applyBorder="1" applyAlignment="1">
      <alignment horizontal="justify" vertical="top" wrapText="1"/>
    </xf>
    <xf numFmtId="168" fontId="16" fillId="0" borderId="15" xfId="962" applyNumberFormat="1" applyFont="1" applyFill="1" applyBorder="1" applyAlignment="1">
      <alignment horizontal="justify" vertical="top" wrapText="1"/>
    </xf>
    <xf numFmtId="168" fontId="75" fillId="0" borderId="1" xfId="902" applyNumberFormat="1" applyFont="1" applyBorder="1" applyAlignment="1">
      <alignment horizontal="left" vertical="top" wrapText="1"/>
    </xf>
    <xf numFmtId="168" fontId="15" fillId="0" borderId="12" xfId="962" applyNumberFormat="1" applyFont="1" applyBorder="1" applyAlignment="1">
      <alignment horizontal="center" vertical="top"/>
    </xf>
    <xf numFmtId="168" fontId="15" fillId="0" borderId="16" xfId="962" applyNumberFormat="1" applyFont="1" applyBorder="1" applyAlignment="1">
      <alignment horizontal="center" vertical="top"/>
    </xf>
    <xf numFmtId="168" fontId="15" fillId="0" borderId="17" xfId="962" applyNumberFormat="1" applyFont="1" applyBorder="1" applyAlignment="1">
      <alignment horizontal="center" vertical="top"/>
    </xf>
    <xf numFmtId="49" fontId="16" fillId="0" borderId="12" xfId="962" applyNumberFormat="1" applyFont="1" applyBorder="1" applyAlignment="1">
      <alignment horizontal="center" vertical="top"/>
    </xf>
    <xf numFmtId="49" fontId="16" fillId="0" borderId="16" xfId="962" applyNumberFormat="1" applyFont="1" applyBorder="1" applyAlignment="1">
      <alignment horizontal="center" vertical="top"/>
    </xf>
    <xf numFmtId="49" fontId="16" fillId="0" borderId="17" xfId="962" applyNumberFormat="1" applyFont="1" applyBorder="1" applyAlignment="1">
      <alignment horizontal="center" vertical="top"/>
    </xf>
    <xf numFmtId="168" fontId="75" fillId="0" borderId="1" xfId="902" applyNumberFormat="1" applyFont="1" applyFill="1" applyBorder="1" applyAlignment="1">
      <alignment horizontal="center" vertical="center" wrapText="1"/>
    </xf>
    <xf numFmtId="168" fontId="75" fillId="0" borderId="1" xfId="902" applyNumberFormat="1" applyFont="1" applyBorder="1" applyAlignment="1">
      <alignment horizontal="center" vertical="center" wrapText="1"/>
    </xf>
    <xf numFmtId="0" fontId="16" fillId="0" borderId="1" xfId="998" applyFont="1" applyBorder="1" applyAlignment="1">
      <alignment horizontal="center" vertical="center" wrapText="1"/>
    </xf>
    <xf numFmtId="168" fontId="16" fillId="0" borderId="12" xfId="962" applyNumberFormat="1" applyFont="1" applyBorder="1" applyAlignment="1">
      <alignment horizontal="justify" vertical="top" wrapText="1"/>
    </xf>
    <xf numFmtId="168" fontId="16" fillId="0" borderId="16" xfId="962" applyNumberFormat="1" applyFont="1" applyBorder="1" applyAlignment="1">
      <alignment horizontal="justify" vertical="top"/>
    </xf>
    <xf numFmtId="168" fontId="16" fillId="0" borderId="17" xfId="962" applyNumberFormat="1" applyFont="1" applyBorder="1" applyAlignment="1">
      <alignment horizontal="justify" vertical="top"/>
    </xf>
    <xf numFmtId="0" fontId="87" fillId="0" borderId="0" xfId="1242" applyFont="1" applyAlignment="1">
      <alignment horizontal="center" vertical="center" wrapText="1"/>
    </xf>
    <xf numFmtId="0" fontId="87" fillId="0" borderId="1" xfId="1242" applyFont="1" applyBorder="1" applyAlignment="1">
      <alignment horizontal="center" vertical="center" wrapText="1"/>
    </xf>
    <xf numFmtId="49" fontId="91" fillId="0" borderId="12" xfId="1242" applyNumberFormat="1" applyFont="1" applyBorder="1" applyAlignment="1">
      <alignment horizontal="center" vertical="top" wrapText="1"/>
    </xf>
    <xf numFmtId="49" fontId="91" fillId="0" borderId="17" xfId="1242" applyNumberFormat="1" applyFont="1" applyBorder="1" applyAlignment="1">
      <alignment horizontal="center" vertical="top" wrapText="1"/>
    </xf>
    <xf numFmtId="0" fontId="91" fillId="0" borderId="12" xfId="1242" applyFont="1" applyBorder="1" applyAlignment="1">
      <alignment horizontal="left" vertical="top" wrapText="1"/>
    </xf>
    <xf numFmtId="0" fontId="91" fillId="0" borderId="17" xfId="1242" applyFont="1" applyBorder="1" applyAlignment="1">
      <alignment horizontal="left" vertical="top" wrapText="1"/>
    </xf>
    <xf numFmtId="168" fontId="91" fillId="0" borderId="12" xfId="1242" applyNumberFormat="1" applyFont="1" applyBorder="1" applyAlignment="1">
      <alignment horizontal="left" vertical="top" wrapText="1"/>
    </xf>
    <xf numFmtId="168" fontId="91" fillId="0" borderId="17" xfId="1242" applyNumberFormat="1" applyFont="1" applyBorder="1" applyAlignment="1">
      <alignment horizontal="left" vertical="top" wrapText="1"/>
    </xf>
    <xf numFmtId="167" fontId="16" fillId="0" borderId="12" xfId="1" applyNumberFormat="1" applyFont="1" applyBorder="1" applyAlignment="1">
      <alignment horizontal="center" vertical="top"/>
    </xf>
    <xf numFmtId="167" fontId="16" fillId="0" borderId="17" xfId="1" applyNumberFormat="1" applyFont="1" applyBorder="1" applyAlignment="1">
      <alignment horizontal="center" vertical="top"/>
    </xf>
    <xf numFmtId="167" fontId="91" fillId="0" borderId="12" xfId="1242" applyNumberFormat="1" applyFont="1" applyBorder="1" applyAlignment="1">
      <alignment horizontal="center" vertical="top" wrapText="1"/>
    </xf>
    <xf numFmtId="167" fontId="91" fillId="0" borderId="17" xfId="1242" applyNumberFormat="1" applyFont="1" applyBorder="1" applyAlignment="1">
      <alignment horizontal="center" vertical="top" wrapText="1"/>
    </xf>
    <xf numFmtId="49" fontId="91" fillId="0" borderId="1" xfId="1242" applyNumberFormat="1" applyFont="1" applyBorder="1" applyAlignment="1">
      <alignment horizontal="center" vertical="top" wrapText="1"/>
    </xf>
    <xf numFmtId="0" fontId="91" fillId="0" borderId="1" xfId="1242" applyFont="1" applyBorder="1" applyAlignment="1">
      <alignment horizontal="left" vertical="top" wrapText="1"/>
    </xf>
    <xf numFmtId="168" fontId="91" fillId="0" borderId="1" xfId="1242" applyNumberFormat="1" applyFont="1" applyBorder="1" applyAlignment="1">
      <alignment horizontal="left" vertical="top" wrapText="1"/>
    </xf>
    <xf numFmtId="167" fontId="16" fillId="0" borderId="1" xfId="1" applyNumberFormat="1" applyFont="1" applyBorder="1" applyAlignment="1">
      <alignment horizontal="center" vertical="top"/>
    </xf>
    <xf numFmtId="167" fontId="91" fillId="0" borderId="1" xfId="1242" applyNumberFormat="1" applyFont="1" applyBorder="1" applyAlignment="1">
      <alignment horizontal="center" vertical="top" wrapText="1"/>
    </xf>
    <xf numFmtId="0" fontId="98" fillId="0" borderId="1" xfId="1242" applyFont="1" applyBorder="1" applyAlignment="1" applyProtection="1">
      <alignment horizontal="center" vertical="center" wrapText="1"/>
      <protection locked="0"/>
    </xf>
    <xf numFmtId="168" fontId="91" fillId="0" borderId="12" xfId="1242" applyNumberFormat="1" applyFont="1" applyBorder="1" applyAlignment="1">
      <alignment horizontal="justify" vertical="top" wrapText="1"/>
    </xf>
    <xf numFmtId="168" fontId="91" fillId="0" borderId="17" xfId="1242" applyNumberFormat="1" applyFont="1" applyBorder="1" applyAlignment="1">
      <alignment horizontal="justify" vertical="top" wrapText="1"/>
    </xf>
    <xf numFmtId="168" fontId="91" fillId="0" borderId="12" xfId="1242" applyNumberFormat="1" applyFont="1" applyBorder="1" applyAlignment="1">
      <alignment horizontal="center" vertical="top" wrapText="1"/>
    </xf>
    <xf numFmtId="168" fontId="91" fillId="0" borderId="17" xfId="1242" applyNumberFormat="1" applyFont="1" applyBorder="1" applyAlignment="1">
      <alignment horizontal="center" vertical="top" wrapText="1"/>
    </xf>
    <xf numFmtId="0" fontId="16" fillId="0" borderId="12" xfId="1242" applyFont="1" applyBorder="1" applyAlignment="1">
      <alignment horizontal="center" vertical="top" wrapText="1"/>
    </xf>
    <xf numFmtId="0" fontId="16" fillId="0" borderId="17" xfId="1242" applyFont="1" applyBorder="1" applyAlignment="1">
      <alignment horizontal="center" vertical="top" wrapText="1"/>
    </xf>
    <xf numFmtId="168" fontId="91" fillId="0" borderId="1" xfId="1242" applyNumberFormat="1" applyFont="1" applyBorder="1" applyAlignment="1">
      <alignment horizontal="justify" vertical="top" wrapText="1"/>
    </xf>
    <xf numFmtId="168" fontId="91" fillId="0" borderId="1" xfId="1242" applyNumberFormat="1" applyFont="1" applyBorder="1" applyAlignment="1">
      <alignment horizontal="center" vertical="top" wrapText="1"/>
    </xf>
    <xf numFmtId="0" fontId="16" fillId="0" borderId="1" xfId="1242" applyFont="1" applyBorder="1" applyAlignment="1">
      <alignment horizontal="center" vertical="top" wrapText="1"/>
    </xf>
    <xf numFmtId="0" fontId="93" fillId="0" borderId="1" xfId="1242" applyFont="1" applyBorder="1" applyAlignment="1">
      <alignment horizontal="center" vertical="center" wrapText="1"/>
    </xf>
    <xf numFmtId="49" fontId="93" fillId="0" borderId="1" xfId="1242" applyNumberFormat="1" applyFont="1" applyBorder="1" applyAlignment="1">
      <alignment horizontal="center" vertical="top" wrapText="1"/>
    </xf>
    <xf numFmtId="0" fontId="93" fillId="0" borderId="1" xfId="1242" applyFont="1" applyBorder="1" applyAlignment="1">
      <alignment horizontal="left" vertical="top" wrapText="1"/>
    </xf>
    <xf numFmtId="0" fontId="97" fillId="0" borderId="1" xfId="1242" applyFont="1" applyBorder="1" applyAlignment="1" applyProtection="1">
      <alignment horizontal="left" vertical="top" wrapText="1"/>
      <protection locked="0"/>
    </xf>
    <xf numFmtId="0" fontId="20" fillId="0" borderId="1" xfId="1242" applyFont="1" applyBorder="1" applyAlignment="1">
      <alignment horizontal="center" vertical="top" wrapText="1"/>
    </xf>
    <xf numFmtId="0" fontId="16" fillId="0" borderId="1" xfId="1242" applyFont="1" applyBorder="1" applyAlignment="1">
      <alignment horizontal="justify" vertical="top" wrapText="1"/>
    </xf>
    <xf numFmtId="0" fontId="75" fillId="0" borderId="1" xfId="1242" applyFont="1" applyBorder="1" applyAlignment="1" applyProtection="1">
      <alignment horizontal="center" vertical="center" wrapText="1"/>
      <protection locked="0"/>
    </xf>
    <xf numFmtId="168" fontId="20" fillId="0" borderId="1" xfId="1242" applyNumberFormat="1" applyFont="1" applyBorder="1" applyAlignment="1">
      <alignment horizontal="center" vertical="top"/>
    </xf>
    <xf numFmtId="0" fontId="87" fillId="0" borderId="1" xfId="1242" applyFont="1" applyBorder="1" applyAlignment="1">
      <alignment horizontal="center" vertical="top" wrapText="1"/>
    </xf>
    <xf numFmtId="49" fontId="15" fillId="0" borderId="1" xfId="1242" applyNumberFormat="1" applyFont="1" applyBorder="1" applyAlignment="1">
      <alignment horizontal="center" vertical="top" wrapText="1"/>
    </xf>
    <xf numFmtId="0" fontId="15" fillId="0" borderId="1" xfId="1242" applyFont="1" applyBorder="1" applyAlignment="1">
      <alignment horizontal="center" vertical="center" wrapText="1"/>
    </xf>
    <xf numFmtId="49" fontId="78" fillId="0" borderId="1" xfId="1" applyNumberFormat="1" applyFont="1" applyBorder="1" applyAlignment="1">
      <alignment horizontal="center" vertical="top"/>
    </xf>
    <xf numFmtId="0" fontId="15" fillId="0" borderId="1" xfId="1" applyFont="1" applyBorder="1" applyAlignment="1">
      <alignment horizontal="center" vertical="center"/>
    </xf>
    <xf numFmtId="49" fontId="15" fillId="0" borderId="1" xfId="1" applyNumberFormat="1" applyFont="1" applyBorder="1" applyAlignment="1">
      <alignment horizontal="center" vertical="center"/>
    </xf>
    <xf numFmtId="0" fontId="16" fillId="0" borderId="1" xfId="1243" applyFont="1" applyBorder="1" applyAlignment="1">
      <alignment horizontal="justify" vertical="top" wrapText="1"/>
    </xf>
    <xf numFmtId="49" fontId="80" fillId="0" borderId="1" xfId="1243" applyNumberFormat="1" applyFont="1" applyBorder="1" applyAlignment="1">
      <alignment horizontal="center" vertical="top"/>
    </xf>
    <xf numFmtId="0" fontId="81" fillId="0" borderId="1" xfId="1243" applyFont="1" applyBorder="1" applyAlignment="1">
      <alignment horizontal="center" vertical="center"/>
    </xf>
    <xf numFmtId="49" fontId="81" fillId="0" borderId="1" xfId="1243" applyNumberFormat="1" applyFont="1" applyBorder="1" applyAlignment="1">
      <alignment horizontal="center" vertical="top"/>
    </xf>
    <xf numFmtId="0" fontId="81" fillId="0" borderId="1" xfId="1243" applyFont="1" applyBorder="1" applyAlignment="1">
      <alignment horizontal="left" vertical="top" wrapText="1"/>
    </xf>
    <xf numFmtId="0" fontId="15" fillId="0" borderId="1" xfId="1243" applyFont="1" applyBorder="1" applyAlignment="1">
      <alignment horizontal="justify" vertical="top" wrapText="1"/>
    </xf>
    <xf numFmtId="0" fontId="80" fillId="0" borderId="1" xfId="1243" applyFont="1" applyBorder="1" applyAlignment="1">
      <alignment horizontal="left" vertical="top" wrapText="1"/>
    </xf>
    <xf numFmtId="168" fontId="16" fillId="0" borderId="1" xfId="1243" applyNumberFormat="1" applyFont="1" applyBorder="1" applyAlignment="1">
      <alignment horizontal="justify" vertical="top"/>
    </xf>
    <xf numFmtId="0" fontId="81" fillId="0" borderId="1" xfId="1243" applyFont="1" applyBorder="1" applyAlignment="1">
      <alignment horizontal="center" vertical="center" wrapText="1"/>
    </xf>
    <xf numFmtId="167" fontId="16" fillId="0" borderId="13" xfId="1" applyNumberFormat="1" applyFont="1" applyFill="1" applyBorder="1" applyAlignment="1">
      <alignment horizontal="justify" vertical="top" wrapText="1"/>
    </xf>
    <xf numFmtId="167" fontId="16" fillId="0" borderId="14" xfId="1" applyNumberFormat="1" applyFont="1" applyFill="1" applyBorder="1" applyAlignment="1">
      <alignment horizontal="justify" vertical="top" wrapText="1"/>
    </xf>
    <xf numFmtId="167" fontId="16" fillId="0" borderId="15" xfId="1" applyNumberFormat="1" applyFont="1" applyFill="1" applyBorder="1" applyAlignment="1">
      <alignment horizontal="justify" vertical="top" wrapText="1"/>
    </xf>
    <xf numFmtId="0" fontId="87" fillId="0" borderId="0" xfId="1" applyFont="1" applyFill="1" applyAlignment="1">
      <alignment horizontal="center" vertical="center" wrapText="1"/>
    </xf>
    <xf numFmtId="0" fontId="108" fillId="0" borderId="1" xfId="1" applyFont="1" applyFill="1" applyBorder="1" applyAlignment="1">
      <alignment horizontal="center" vertical="center" wrapText="1"/>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left" vertical="top" wrapText="1"/>
    </xf>
    <xf numFmtId="167" fontId="16" fillId="0" borderId="1" xfId="1" applyNumberFormat="1" applyFont="1" applyFill="1" applyBorder="1" applyAlignment="1">
      <alignment horizontal="left" vertical="top" wrapText="1"/>
    </xf>
    <xf numFmtId="167" fontId="80" fillId="0" borderId="1" xfId="1229" applyNumberFormat="1" applyFont="1" applyBorder="1" applyAlignment="1">
      <alignment horizontal="center" vertical="top"/>
    </xf>
    <xf numFmtId="167" fontId="16" fillId="0" borderId="1" xfId="1" applyNumberFormat="1" applyFont="1" applyFill="1" applyBorder="1" applyAlignment="1">
      <alignment horizontal="center" vertical="top" wrapText="1"/>
    </xf>
    <xf numFmtId="167" fontId="16" fillId="0" borderId="1" xfId="1" applyNumberFormat="1" applyFont="1" applyFill="1" applyBorder="1" applyAlignment="1">
      <alignment horizontal="justify" vertical="top" wrapText="1"/>
    </xf>
    <xf numFmtId="49" fontId="78" fillId="0" borderId="1" xfId="1" applyNumberFormat="1" applyFont="1" applyFill="1" applyBorder="1" applyAlignment="1">
      <alignment horizontal="center" vertical="top"/>
    </xf>
    <xf numFmtId="0" fontId="78" fillId="0" borderId="1" xfId="1" applyFont="1" applyFill="1" applyBorder="1" applyAlignment="1">
      <alignment horizontal="left" vertical="top" wrapText="1"/>
    </xf>
    <xf numFmtId="167" fontId="16" fillId="0" borderId="12" xfId="1" applyNumberFormat="1" applyFont="1" applyFill="1" applyBorder="1" applyAlignment="1">
      <alignment horizontal="justify" vertical="top" wrapText="1"/>
    </xf>
    <xf numFmtId="167" fontId="16" fillId="0" borderId="17" xfId="1" applyNumberFormat="1" applyFont="1" applyFill="1" applyBorder="1" applyAlignment="1">
      <alignment horizontal="justify" vertical="top" wrapText="1"/>
    </xf>
    <xf numFmtId="49" fontId="16" fillId="0" borderId="12" xfId="1" applyNumberFormat="1" applyFont="1" applyFill="1" applyBorder="1" applyAlignment="1">
      <alignment horizontal="center" vertical="top" wrapText="1"/>
    </xf>
    <xf numFmtId="49" fontId="16" fillId="0" borderId="16" xfId="1" applyNumberFormat="1" applyFont="1" applyFill="1" applyBorder="1" applyAlignment="1">
      <alignment horizontal="center" vertical="top" wrapText="1"/>
    </xf>
    <xf numFmtId="49" fontId="16" fillId="0" borderId="17" xfId="1" applyNumberFormat="1" applyFont="1" applyFill="1" applyBorder="1" applyAlignment="1">
      <alignment horizontal="center" vertical="top" wrapText="1"/>
    </xf>
    <xf numFmtId="0" fontId="16" fillId="0" borderId="12"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7" xfId="1" applyFont="1" applyFill="1" applyBorder="1" applyAlignment="1">
      <alignment horizontal="left" vertical="top" wrapText="1"/>
    </xf>
    <xf numFmtId="167" fontId="16" fillId="0" borderId="16" xfId="1" applyNumberFormat="1" applyFont="1" applyFill="1" applyBorder="1" applyAlignment="1">
      <alignment horizontal="justify" vertical="top" wrapText="1"/>
    </xf>
    <xf numFmtId="49" fontId="15" fillId="0" borderId="1" xfId="1" applyNumberFormat="1" applyFont="1" applyFill="1" applyBorder="1" applyAlignment="1">
      <alignment horizontal="center" vertical="top" wrapText="1"/>
    </xf>
    <xf numFmtId="0" fontId="15" fillId="0" borderId="1" xfId="1" applyFont="1" applyFill="1" applyBorder="1" applyAlignment="1">
      <alignment horizontal="left" vertical="top" wrapText="1"/>
    </xf>
    <xf numFmtId="49" fontId="15" fillId="0" borderId="12" xfId="1" applyNumberFormat="1" applyFont="1" applyFill="1" applyBorder="1" applyAlignment="1">
      <alignment horizontal="center" vertical="center" wrapText="1"/>
    </xf>
    <xf numFmtId="49" fontId="15" fillId="0" borderId="16" xfId="1" applyNumberFormat="1" applyFont="1" applyFill="1" applyBorder="1" applyAlignment="1">
      <alignment horizontal="center" vertical="center" wrapText="1"/>
    </xf>
    <xf numFmtId="49" fontId="15" fillId="0" borderId="17"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167" fontId="15" fillId="0" borderId="12" xfId="1" applyNumberFormat="1" applyFont="1" applyFill="1" applyBorder="1" applyAlignment="1">
      <alignment horizontal="center" vertical="top"/>
    </xf>
    <xf numFmtId="167" fontId="15" fillId="0" borderId="16" xfId="1" applyNumberFormat="1" applyFont="1" applyFill="1" applyBorder="1" applyAlignment="1">
      <alignment horizontal="center" vertical="top"/>
    </xf>
    <xf numFmtId="167" fontId="15" fillId="0" borderId="17" xfId="1" applyNumberFormat="1" applyFont="1" applyFill="1" applyBorder="1" applyAlignment="1">
      <alignment horizontal="center" vertical="top"/>
    </xf>
    <xf numFmtId="49" fontId="78" fillId="0" borderId="1" xfId="1" applyNumberFormat="1" applyFont="1" applyFill="1" applyBorder="1" applyAlignment="1">
      <alignment horizontal="center" vertical="top" wrapText="1"/>
    </xf>
    <xf numFmtId="167" fontId="78" fillId="0" borderId="1" xfId="1" applyNumberFormat="1" applyFont="1" applyFill="1" applyBorder="1" applyAlignment="1">
      <alignment horizontal="center" vertical="top"/>
    </xf>
    <xf numFmtId="167" fontId="78" fillId="0" borderId="1" xfId="1" applyNumberFormat="1" applyFont="1" applyFill="1" applyBorder="1" applyAlignment="1">
      <alignment horizontal="center" vertical="top" wrapText="1"/>
    </xf>
    <xf numFmtId="167" fontId="78" fillId="0" borderId="1" xfId="1" applyNumberFormat="1" applyFont="1" applyFill="1" applyBorder="1" applyAlignment="1">
      <alignment horizontal="justify" vertical="top" wrapText="1"/>
    </xf>
    <xf numFmtId="49" fontId="15" fillId="0" borderId="13" xfId="1" applyNumberFormat="1" applyFont="1" applyFill="1" applyBorder="1" applyAlignment="1">
      <alignment horizontal="center" vertical="center" wrapText="1"/>
    </xf>
    <xf numFmtId="49" fontId="15" fillId="0" borderId="14" xfId="1" applyNumberFormat="1" applyFont="1" applyFill="1" applyBorder="1" applyAlignment="1">
      <alignment horizontal="center" vertical="center" wrapText="1"/>
    </xf>
    <xf numFmtId="49" fontId="15" fillId="0" borderId="15" xfId="1" applyNumberFormat="1" applyFont="1" applyFill="1" applyBorder="1" applyAlignment="1">
      <alignment horizontal="center" vertical="center" wrapText="1"/>
    </xf>
    <xf numFmtId="49" fontId="15" fillId="0" borderId="12" xfId="1" applyNumberFormat="1" applyFont="1" applyFill="1" applyBorder="1" applyAlignment="1">
      <alignment horizontal="center" vertical="top" wrapText="1"/>
    </xf>
    <xf numFmtId="49" fontId="15" fillId="0" borderId="16" xfId="1" applyNumberFormat="1" applyFont="1" applyFill="1" applyBorder="1" applyAlignment="1">
      <alignment horizontal="center" vertical="top" wrapText="1"/>
    </xf>
    <xf numFmtId="49" fontId="15" fillId="0" borderId="17" xfId="1" applyNumberFormat="1" applyFont="1" applyFill="1" applyBorder="1" applyAlignment="1">
      <alignment horizontal="center" vertical="top" wrapText="1"/>
    </xf>
    <xf numFmtId="0" fontId="15" fillId="0" borderId="12" xfId="1" applyFont="1" applyFill="1" applyBorder="1" applyAlignment="1">
      <alignment horizontal="left" vertical="top" wrapText="1"/>
    </xf>
    <xf numFmtId="0" fontId="15" fillId="0" borderId="16" xfId="1" applyFont="1" applyFill="1" applyBorder="1" applyAlignment="1">
      <alignment horizontal="left" vertical="top" wrapText="1"/>
    </xf>
    <xf numFmtId="0" fontId="15" fillId="0" borderId="17" xfId="1" applyFont="1" applyFill="1" applyBorder="1" applyAlignment="1">
      <alignment horizontal="left" vertical="top" wrapText="1"/>
    </xf>
    <xf numFmtId="167" fontId="15" fillId="0" borderId="12" xfId="1" applyNumberFormat="1" applyFont="1" applyFill="1" applyBorder="1" applyAlignment="1">
      <alignment horizontal="center" vertical="center" wrapText="1"/>
    </xf>
    <xf numFmtId="167" fontId="15" fillId="0" borderId="16" xfId="1" applyNumberFormat="1" applyFont="1" applyFill="1" applyBorder="1" applyAlignment="1">
      <alignment horizontal="center" vertical="center" wrapText="1"/>
    </xf>
    <xf numFmtId="167" fontId="15" fillId="0" borderId="17" xfId="1" applyNumberFormat="1" applyFont="1" applyFill="1" applyBorder="1" applyAlignment="1">
      <alignment horizontal="center" vertical="center" wrapText="1"/>
    </xf>
    <xf numFmtId="0" fontId="80" fillId="0" borderId="1" xfId="1229" applyFont="1" applyFill="1" applyBorder="1" applyAlignment="1">
      <alignment horizontal="center" vertical="top"/>
    </xf>
    <xf numFmtId="0" fontId="81" fillId="0" borderId="1" xfId="1229" applyFont="1" applyFill="1" applyBorder="1" applyAlignment="1">
      <alignment horizontal="center" vertical="center" wrapText="1"/>
    </xf>
    <xf numFmtId="167" fontId="16" fillId="0" borderId="12" xfId="1" applyNumberFormat="1" applyFont="1" applyFill="1" applyBorder="1" applyAlignment="1">
      <alignment horizontal="center" vertical="top"/>
    </xf>
    <xf numFmtId="167" fontId="16" fillId="0" borderId="16" xfId="1" applyNumberFormat="1" applyFont="1" applyFill="1" applyBorder="1" applyAlignment="1">
      <alignment horizontal="center" vertical="top"/>
    </xf>
    <xf numFmtId="167" fontId="16" fillId="0" borderId="17" xfId="1" applyNumberFormat="1" applyFont="1" applyFill="1" applyBorder="1" applyAlignment="1">
      <alignment horizontal="center" vertical="top"/>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7" xfId="1" applyFont="1" applyFill="1" applyBorder="1" applyAlignment="1">
      <alignment horizontal="center" vertical="center" wrapText="1"/>
    </xf>
    <xf numFmtId="49" fontId="16" fillId="0" borderId="12" xfId="840" applyNumberFormat="1" applyFont="1" applyBorder="1" applyAlignment="1">
      <alignment horizontal="center" vertical="center" wrapText="1"/>
    </xf>
    <xf numFmtId="49" fontId="16" fillId="0" borderId="16" xfId="840" applyNumberFormat="1" applyFont="1" applyBorder="1" applyAlignment="1">
      <alignment horizontal="center" vertical="center" wrapText="1"/>
    </xf>
    <xf numFmtId="49" fontId="16" fillId="0" borderId="17" xfId="840" applyNumberFormat="1" applyFont="1" applyBorder="1" applyAlignment="1">
      <alignment horizontal="center" vertical="center" wrapText="1"/>
    </xf>
    <xf numFmtId="0" fontId="16" fillId="0" borderId="12" xfId="840" applyFont="1" applyBorder="1" applyAlignment="1">
      <alignment horizontal="left" vertical="top" wrapText="1"/>
    </xf>
    <xf numFmtId="0" fontId="16" fillId="0" borderId="16" xfId="840" applyFont="1" applyBorder="1" applyAlignment="1">
      <alignment horizontal="left" vertical="top" wrapText="1"/>
    </xf>
    <xf numFmtId="0" fontId="16" fillId="0" borderId="17" xfId="840" applyFont="1" applyBorder="1" applyAlignment="1">
      <alignment horizontal="left" vertical="top" wrapText="1"/>
    </xf>
    <xf numFmtId="168" fontId="16" fillId="0" borderId="12" xfId="840" applyNumberFormat="1" applyFont="1" applyBorder="1" applyAlignment="1">
      <alignment horizontal="justify" vertical="top" wrapText="1"/>
    </xf>
    <xf numFmtId="168" fontId="16" fillId="0" borderId="16" xfId="840" applyNumberFormat="1" applyFont="1" applyBorder="1" applyAlignment="1">
      <alignment horizontal="justify" vertical="top" wrapText="1"/>
    </xf>
    <xf numFmtId="168" fontId="16" fillId="0" borderId="17" xfId="840" applyNumberFormat="1" applyFont="1" applyBorder="1" applyAlignment="1">
      <alignment horizontal="justify" vertical="top" wrapText="1"/>
    </xf>
    <xf numFmtId="0" fontId="16" fillId="0" borderId="0" xfId="1" applyFont="1"/>
    <xf numFmtId="0" fontId="75" fillId="0" borderId="1" xfId="1" applyFont="1" applyFill="1" applyBorder="1" applyAlignment="1">
      <alignment horizontal="center" vertical="center" wrapText="1"/>
    </xf>
    <xf numFmtId="49" fontId="75" fillId="0" borderId="1" xfId="840" applyNumberFormat="1" applyFont="1" applyBorder="1" applyAlignment="1">
      <alignment horizontal="center" vertical="center" wrapText="1"/>
    </xf>
    <xf numFmtId="49" fontId="75" fillId="0" borderId="1" xfId="840" applyNumberFormat="1" applyFont="1" applyBorder="1" applyAlignment="1">
      <alignment horizontal="left" vertical="top" wrapText="1"/>
    </xf>
    <xf numFmtId="168" fontId="75" fillId="0" borderId="1" xfId="840" applyNumberFormat="1" applyFont="1" applyBorder="1" applyAlignment="1">
      <alignment horizontal="justify" vertical="top" wrapText="1"/>
    </xf>
    <xf numFmtId="168" fontId="77" fillId="0" borderId="1" xfId="840" applyNumberFormat="1" applyFont="1" applyBorder="1" applyAlignment="1">
      <alignment horizontal="justify" vertical="top" wrapText="1"/>
    </xf>
    <xf numFmtId="49" fontId="77" fillId="0" borderId="1" xfId="840" applyNumberFormat="1" applyFont="1" applyBorder="1" applyAlignment="1">
      <alignment horizontal="center" vertical="center" wrapText="1"/>
    </xf>
    <xf numFmtId="49" fontId="16" fillId="0" borderId="1" xfId="1" applyNumberFormat="1" applyFont="1" applyBorder="1" applyAlignment="1">
      <alignment horizontal="left" vertical="top" wrapText="1"/>
    </xf>
    <xf numFmtId="0" fontId="80" fillId="0" borderId="1" xfId="1" applyFont="1" applyBorder="1" applyAlignment="1">
      <alignment horizontal="justify" vertical="top" wrapText="1"/>
    </xf>
    <xf numFmtId="0" fontId="77" fillId="0" borderId="12" xfId="840" applyFont="1" applyBorder="1" applyAlignment="1">
      <alignment horizontal="center" vertical="center" wrapText="1"/>
    </xf>
    <xf numFmtId="0" fontId="77" fillId="0" borderId="16" xfId="840" applyFont="1" applyBorder="1" applyAlignment="1">
      <alignment horizontal="center" vertical="center" wrapText="1"/>
    </xf>
    <xf numFmtId="0" fontId="77" fillId="0" borderId="17" xfId="840" applyFont="1" applyBorder="1" applyAlignment="1">
      <alignment horizontal="center" vertical="center" wrapText="1"/>
    </xf>
    <xf numFmtId="49" fontId="75" fillId="0" borderId="12" xfId="840" applyNumberFormat="1" applyFont="1" applyBorder="1" applyAlignment="1">
      <alignment horizontal="center" vertical="center" wrapText="1"/>
    </xf>
    <xf numFmtId="49" fontId="75" fillId="0" borderId="16" xfId="840" applyNumberFormat="1" applyFont="1" applyBorder="1" applyAlignment="1">
      <alignment horizontal="center" vertical="center" wrapText="1"/>
    </xf>
    <xf numFmtId="49" fontId="75" fillId="0" borderId="17" xfId="840" applyNumberFormat="1" applyFont="1" applyBorder="1" applyAlignment="1">
      <alignment horizontal="center" vertical="center" wrapText="1"/>
    </xf>
    <xf numFmtId="168" fontId="75" fillId="0" borderId="12" xfId="840" applyNumberFormat="1" applyFont="1" applyBorder="1" applyAlignment="1">
      <alignment horizontal="center" vertical="top" wrapText="1"/>
    </xf>
    <xf numFmtId="168" fontId="75" fillId="0" borderId="16" xfId="840" applyNumberFormat="1" applyFont="1" applyBorder="1" applyAlignment="1">
      <alignment horizontal="center" vertical="top" wrapText="1"/>
    </xf>
    <xf numFmtId="168" fontId="75" fillId="0" borderId="17" xfId="840" applyNumberFormat="1" applyFont="1" applyBorder="1" applyAlignment="1">
      <alignment horizontal="center" vertical="top" wrapText="1"/>
    </xf>
    <xf numFmtId="49" fontId="16" fillId="0" borderId="1" xfId="840" applyNumberFormat="1" applyFont="1" applyBorder="1" applyAlignment="1">
      <alignment horizontal="center" vertical="center" wrapText="1"/>
    </xf>
    <xf numFmtId="49" fontId="77" fillId="0" borderId="1" xfId="840" applyNumberFormat="1" applyFont="1" applyBorder="1" applyAlignment="1">
      <alignment horizontal="left" vertical="top" wrapText="1"/>
    </xf>
    <xf numFmtId="0" fontId="75" fillId="0" borderId="1" xfId="1" applyFont="1" applyFill="1" applyBorder="1" applyAlignment="1">
      <alignment horizontal="center" vertical="center"/>
    </xf>
    <xf numFmtId="49" fontId="81" fillId="0" borderId="1" xfId="1" applyNumberFormat="1" applyFont="1" applyBorder="1" applyAlignment="1">
      <alignment horizontal="center" vertical="center" wrapText="1"/>
    </xf>
    <xf numFmtId="0" fontId="81" fillId="0" borderId="1" xfId="1" applyFont="1" applyBorder="1" applyAlignment="1">
      <alignment horizontal="left" vertical="top" wrapText="1"/>
    </xf>
    <xf numFmtId="0" fontId="81" fillId="0" borderId="1" xfId="1" applyFont="1" applyBorder="1" applyAlignment="1">
      <alignment horizontal="justify" vertical="top" wrapText="1"/>
    </xf>
    <xf numFmtId="49" fontId="80" fillId="0" borderId="1" xfId="1" applyNumberFormat="1" applyFont="1" applyBorder="1" applyAlignment="1">
      <alignment horizontal="center" vertical="center" wrapText="1"/>
    </xf>
    <xf numFmtId="0" fontId="80"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center" wrapText="1"/>
    </xf>
    <xf numFmtId="0" fontId="16" fillId="0" borderId="1" xfId="1" applyFont="1" applyBorder="1" applyAlignment="1">
      <alignment horizontal="left" vertical="top" wrapText="1"/>
    </xf>
    <xf numFmtId="0" fontId="77" fillId="0" borderId="1" xfId="1" applyFont="1" applyBorder="1" applyAlignment="1">
      <alignment horizontal="justify" vertical="top" wrapText="1"/>
    </xf>
    <xf numFmtId="49" fontId="81" fillId="0" borderId="12" xfId="1" applyNumberFormat="1" applyFont="1" applyBorder="1" applyAlignment="1">
      <alignment horizontal="center" vertical="center" wrapText="1"/>
    </xf>
    <xf numFmtId="49" fontId="81" fillId="0" borderId="16" xfId="1" applyNumberFormat="1" applyFont="1" applyBorder="1" applyAlignment="1">
      <alignment horizontal="center" vertical="center" wrapText="1"/>
    </xf>
    <xf numFmtId="49" fontId="81" fillId="0" borderId="17" xfId="1" applyNumberFormat="1" applyFont="1" applyBorder="1" applyAlignment="1">
      <alignment horizontal="center" vertical="center" wrapText="1"/>
    </xf>
    <xf numFmtId="0" fontId="81" fillId="0" borderId="12" xfId="1" applyFont="1" applyBorder="1" applyAlignment="1">
      <alignment horizontal="left" vertical="top" wrapText="1"/>
    </xf>
    <xf numFmtId="0" fontId="81" fillId="0" borderId="16" xfId="1" applyFont="1" applyBorder="1" applyAlignment="1">
      <alignment horizontal="left" vertical="top" wrapText="1"/>
    </xf>
    <xf numFmtId="0" fontId="81" fillId="0" borderId="17" xfId="1" applyFont="1" applyBorder="1" applyAlignment="1">
      <alignment horizontal="left" vertical="top" wrapText="1"/>
    </xf>
    <xf numFmtId="0" fontId="81" fillId="0" borderId="12" xfId="1" applyFont="1" applyBorder="1" applyAlignment="1">
      <alignment horizontal="center" vertical="top" wrapText="1"/>
    </xf>
    <xf numFmtId="0" fontId="81" fillId="0" borderId="16" xfId="1" applyFont="1" applyBorder="1" applyAlignment="1">
      <alignment horizontal="center" vertical="top" wrapText="1"/>
    </xf>
    <xf numFmtId="0" fontId="81" fillId="0" borderId="17" xfId="1" applyFont="1" applyBorder="1" applyAlignment="1">
      <alignment horizontal="center" vertical="top" wrapText="1"/>
    </xf>
    <xf numFmtId="0" fontId="81" fillId="0" borderId="12" xfId="1" applyFont="1" applyFill="1" applyBorder="1" applyAlignment="1">
      <alignment horizontal="center" vertical="top" wrapText="1"/>
    </xf>
    <xf numFmtId="0" fontId="81" fillId="0" borderId="16" xfId="1" applyFont="1" applyFill="1" applyBorder="1" applyAlignment="1">
      <alignment horizontal="center" vertical="top" wrapText="1"/>
    </xf>
    <xf numFmtId="0" fontId="81" fillId="0" borderId="17" xfId="1" applyFont="1" applyFill="1" applyBorder="1" applyAlignment="1">
      <alignment horizontal="center" vertical="top" wrapText="1"/>
    </xf>
    <xf numFmtId="0" fontId="77" fillId="0" borderId="1" xfId="1" applyFont="1" applyFill="1" applyBorder="1" applyAlignment="1">
      <alignment horizontal="justify" vertical="top" wrapText="1"/>
    </xf>
    <xf numFmtId="0" fontId="77" fillId="0" borderId="12" xfId="1" applyFont="1" applyBorder="1" applyAlignment="1">
      <alignment horizontal="justify" vertical="top" wrapText="1"/>
    </xf>
    <xf numFmtId="0" fontId="77" fillId="0" borderId="16" xfId="1" applyFont="1" applyBorder="1" applyAlignment="1">
      <alignment horizontal="justify" vertical="top" wrapText="1"/>
    </xf>
    <xf numFmtId="0" fontId="77" fillId="0" borderId="17" xfId="1" applyFont="1" applyBorder="1" applyAlignment="1">
      <alignment horizontal="justify" vertical="top" wrapText="1"/>
    </xf>
    <xf numFmtId="0" fontId="77" fillId="3" borderId="1" xfId="1" applyFont="1" applyFill="1" applyBorder="1" applyAlignment="1">
      <alignment horizontal="justify" vertical="top" wrapText="1"/>
    </xf>
    <xf numFmtId="0" fontId="16" fillId="0" borderId="1" xfId="1" applyFont="1" applyFill="1" applyBorder="1" applyAlignment="1">
      <alignment horizontal="justify" vertical="top" wrapText="1"/>
    </xf>
    <xf numFmtId="49" fontId="16" fillId="0" borderId="1" xfId="1" applyNumberFormat="1" applyFont="1" applyBorder="1" applyAlignment="1">
      <alignment horizontal="justify" vertical="top" wrapText="1"/>
    </xf>
    <xf numFmtId="0" fontId="77" fillId="0" borderId="13" xfId="840" applyFont="1" applyBorder="1" applyAlignment="1">
      <alignment horizontal="justify" vertical="center" wrapText="1"/>
    </xf>
    <xf numFmtId="0" fontId="77" fillId="0" borderId="14" xfId="840" applyFont="1" applyBorder="1" applyAlignment="1">
      <alignment horizontal="justify" vertical="center" wrapText="1"/>
    </xf>
    <xf numFmtId="0" fontId="77" fillId="0" borderId="15" xfId="840" applyFont="1" applyBorder="1" applyAlignment="1">
      <alignment horizontal="justify" vertical="center" wrapText="1"/>
    </xf>
    <xf numFmtId="0" fontId="77" fillId="0" borderId="1" xfId="840" applyFont="1" applyBorder="1" applyAlignment="1">
      <alignment horizontal="left" vertical="top" wrapText="1"/>
    </xf>
    <xf numFmtId="0" fontId="77" fillId="0" borderId="1" xfId="840" applyFont="1" applyBorder="1" applyAlignment="1">
      <alignment horizontal="justify" vertical="top" wrapText="1"/>
    </xf>
    <xf numFmtId="0" fontId="75" fillId="0" borderId="1" xfId="840" applyFont="1" applyBorder="1" applyAlignment="1">
      <alignment horizontal="justify" vertical="top" wrapText="1"/>
    </xf>
    <xf numFmtId="0" fontId="16" fillId="0" borderId="13" xfId="1" applyFont="1" applyBorder="1" applyAlignment="1">
      <alignment horizontal="justify" vertical="center" wrapText="1"/>
    </xf>
    <xf numFmtId="0" fontId="16" fillId="0" borderId="14" xfId="1" applyFont="1" applyBorder="1" applyAlignment="1">
      <alignment horizontal="justify" vertical="center" wrapText="1"/>
    </xf>
    <xf numFmtId="0" fontId="16" fillId="0" borderId="15" xfId="1" applyFont="1" applyBorder="1" applyAlignment="1">
      <alignment horizontal="justify" vertical="center" wrapText="1"/>
    </xf>
    <xf numFmtId="0" fontId="77" fillId="0" borderId="1" xfId="840" applyFont="1" applyBorder="1" applyAlignment="1">
      <alignment horizontal="justify" vertical="center" wrapText="1"/>
    </xf>
    <xf numFmtId="0" fontId="75" fillId="0" borderId="1" xfId="840" applyFont="1" applyBorder="1" applyAlignment="1">
      <alignment horizontal="center" vertical="center" wrapText="1"/>
    </xf>
    <xf numFmtId="0" fontId="75" fillId="0" borderId="1" xfId="840" applyFont="1" applyBorder="1" applyAlignment="1">
      <alignment horizontal="left" vertical="center" wrapText="1"/>
    </xf>
    <xf numFmtId="168" fontId="75" fillId="0" borderId="12" xfId="1" applyNumberFormat="1" applyFont="1" applyBorder="1" applyAlignment="1">
      <alignment horizontal="left" vertical="center" wrapText="1"/>
    </xf>
    <xf numFmtId="168" fontId="75" fillId="0" borderId="16" xfId="1" applyNumberFormat="1" applyFont="1" applyBorder="1" applyAlignment="1">
      <alignment horizontal="left" vertical="center" wrapText="1"/>
    </xf>
    <xf numFmtId="168" fontId="75" fillId="0" borderId="17" xfId="1" applyNumberFormat="1" applyFont="1" applyBorder="1" applyAlignment="1">
      <alignment horizontal="left" vertical="center" wrapText="1"/>
    </xf>
    <xf numFmtId="0" fontId="15" fillId="0" borderId="12" xfId="1" applyFont="1" applyBorder="1" applyAlignment="1">
      <alignment horizontal="center" vertical="top" wrapText="1"/>
    </xf>
    <xf numFmtId="0" fontId="15" fillId="0" borderId="16" xfId="1" applyFont="1" applyBorder="1" applyAlignment="1">
      <alignment horizontal="center" vertical="top" wrapText="1"/>
    </xf>
    <xf numFmtId="0" fontId="15" fillId="0" borderId="17" xfId="1" applyFont="1" applyBorder="1" applyAlignment="1">
      <alignment horizontal="center" vertical="top" wrapText="1"/>
    </xf>
    <xf numFmtId="0" fontId="78" fillId="0" borderId="1" xfId="1" applyFont="1" applyBorder="1" applyAlignment="1">
      <alignment horizontal="left" vertical="top" wrapText="1"/>
    </xf>
    <xf numFmtId="167" fontId="16" fillId="0" borderId="1" xfId="1" applyNumberFormat="1" applyFont="1" applyBorder="1" applyAlignment="1">
      <alignment horizontal="left" vertical="top" wrapText="1"/>
    </xf>
    <xf numFmtId="167" fontId="16" fillId="0" borderId="1" xfId="1" applyNumberFormat="1" applyFont="1" applyBorder="1" applyAlignment="1">
      <alignment horizontal="justify" vertical="top"/>
    </xf>
    <xf numFmtId="0" fontId="15" fillId="0" borderId="0" xfId="1" applyFont="1" applyBorder="1" applyAlignment="1">
      <alignment horizontal="center" vertical="center"/>
    </xf>
    <xf numFmtId="0" fontId="15" fillId="0" borderId="11" xfId="1" applyFont="1" applyBorder="1" applyAlignment="1">
      <alignment horizontal="center" vertical="center"/>
    </xf>
    <xf numFmtId="0" fontId="75" fillId="0" borderId="1" xfId="1" applyFont="1" applyBorder="1" applyAlignment="1" applyProtection="1">
      <alignment horizontal="center" vertical="center" wrapText="1"/>
      <protection locked="0"/>
    </xf>
    <xf numFmtId="0" fontId="15" fillId="0" borderId="1" xfId="1" applyFont="1" applyFill="1" applyBorder="1" applyAlignment="1" applyProtection="1">
      <alignment horizontal="center" vertical="top" wrapText="1"/>
      <protection locked="0"/>
    </xf>
    <xf numFmtId="49" fontId="15" fillId="3" borderId="12" xfId="1" applyNumberFormat="1" applyFont="1" applyFill="1" applyBorder="1" applyAlignment="1">
      <alignment horizontal="center" vertical="center" wrapText="1"/>
    </xf>
    <xf numFmtId="49" fontId="15" fillId="3" borderId="16" xfId="1" applyNumberFormat="1" applyFont="1" applyFill="1" applyBorder="1" applyAlignment="1">
      <alignment horizontal="center" vertical="center" wrapText="1"/>
    </xf>
    <xf numFmtId="49" fontId="15" fillId="3" borderId="17"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49" fontId="15" fillId="0" borderId="12" xfId="1" applyNumberFormat="1" applyFont="1" applyBorder="1" applyAlignment="1">
      <alignment horizontal="center" vertical="center" wrapText="1"/>
    </xf>
    <xf numFmtId="49" fontId="15" fillId="0" borderId="16" xfId="1" applyNumberFormat="1" applyFont="1" applyBorder="1" applyAlignment="1">
      <alignment horizontal="center" vertical="center" wrapText="1"/>
    </xf>
    <xf numFmtId="49" fontId="15" fillId="0" borderId="17" xfId="1" applyNumberFormat="1" applyFont="1" applyBorder="1" applyAlignment="1">
      <alignment horizontal="center" vertical="center" wrapText="1"/>
    </xf>
    <xf numFmtId="168" fontId="77" fillId="3" borderId="12" xfId="1" applyNumberFormat="1" applyFont="1" applyFill="1" applyBorder="1" applyAlignment="1" applyProtection="1">
      <alignment horizontal="center" vertical="top" wrapText="1"/>
      <protection locked="0"/>
    </xf>
    <xf numFmtId="168" fontId="77" fillId="3" borderId="17" xfId="1" applyNumberFormat="1" applyFont="1" applyFill="1" applyBorder="1" applyAlignment="1" applyProtection="1">
      <alignment horizontal="center" vertical="top" wrapText="1"/>
      <protection locked="0"/>
    </xf>
    <xf numFmtId="0" fontId="75" fillId="0" borderId="12" xfId="1" applyFont="1" applyBorder="1" applyAlignment="1" applyProtection="1">
      <alignment horizontal="left" vertical="top" wrapText="1"/>
      <protection locked="0"/>
    </xf>
    <xf numFmtId="0" fontId="75" fillId="0" borderId="16" xfId="1" applyFont="1" applyBorder="1" applyAlignment="1" applyProtection="1">
      <alignment horizontal="left" vertical="top" wrapText="1"/>
      <protection locked="0"/>
    </xf>
    <xf numFmtId="0" fontId="75" fillId="0" borderId="17" xfId="1" applyFont="1" applyBorder="1" applyAlignment="1" applyProtection="1">
      <alignment horizontal="left" vertical="top" wrapText="1"/>
      <protection locked="0"/>
    </xf>
    <xf numFmtId="49" fontId="15" fillId="0" borderId="12" xfId="1" applyNumberFormat="1" applyFont="1" applyBorder="1" applyAlignment="1">
      <alignment horizontal="center" vertical="top" wrapText="1"/>
    </xf>
    <xf numFmtId="49" fontId="15" fillId="0" borderId="16" xfId="1" applyNumberFormat="1" applyFont="1" applyBorder="1" applyAlignment="1">
      <alignment horizontal="center" vertical="top" wrapText="1"/>
    </xf>
    <xf numFmtId="49" fontId="15" fillId="0" borderId="17" xfId="1" applyNumberFormat="1" applyFont="1" applyBorder="1" applyAlignment="1">
      <alignment horizontal="center" vertical="top" wrapText="1"/>
    </xf>
    <xf numFmtId="49" fontId="16" fillId="0" borderId="12" xfId="1" applyNumberFormat="1" applyFont="1" applyBorder="1" applyAlignment="1">
      <alignment horizontal="center" vertical="top" wrapText="1"/>
    </xf>
    <xf numFmtId="49" fontId="16" fillId="0" borderId="16" xfId="1" applyNumberFormat="1" applyFont="1" applyBorder="1" applyAlignment="1">
      <alignment horizontal="center" vertical="top" wrapText="1"/>
    </xf>
    <xf numFmtId="49" fontId="16" fillId="0" borderId="17" xfId="1" applyNumberFormat="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0" fontId="16" fillId="0" borderId="17" xfId="1" applyFont="1" applyBorder="1" applyAlignment="1">
      <alignment horizontal="center" vertical="top" wrapText="1"/>
    </xf>
    <xf numFmtId="49" fontId="16" fillId="0" borderId="12" xfId="1" applyNumberFormat="1" applyFont="1" applyBorder="1" applyAlignment="1">
      <alignment horizontal="center" vertical="top"/>
    </xf>
    <xf numFmtId="49" fontId="16" fillId="0" borderId="16" xfId="1" applyNumberFormat="1" applyFont="1" applyBorder="1" applyAlignment="1">
      <alignment horizontal="center" vertical="top"/>
    </xf>
    <xf numFmtId="49" fontId="16" fillId="0" borderId="17" xfId="1" applyNumberFormat="1" applyFont="1" applyBorder="1" applyAlignment="1">
      <alignment horizontal="center" vertical="top"/>
    </xf>
    <xf numFmtId="0" fontId="75" fillId="0" borderId="18" xfId="1" applyFont="1" applyBorder="1" applyAlignment="1" applyProtection="1">
      <alignment horizontal="left" vertical="top" wrapText="1"/>
      <protection locked="0"/>
    </xf>
    <xf numFmtId="0" fontId="75" fillId="0" borderId="27" xfId="1" applyFont="1" applyBorder="1" applyAlignment="1" applyProtection="1">
      <alignment horizontal="left" vertical="top" wrapText="1"/>
      <protection locked="0"/>
    </xf>
    <xf numFmtId="0" fontId="75" fillId="0" borderId="19" xfId="1" applyFont="1" applyBorder="1" applyAlignment="1" applyProtection="1">
      <alignment horizontal="left" vertical="top" wrapText="1"/>
      <protection locked="0"/>
    </xf>
    <xf numFmtId="0" fontId="15" fillId="0" borderId="12" xfId="1" applyFont="1" applyBorder="1" applyAlignment="1">
      <alignment horizontal="center" vertical="top"/>
    </xf>
    <xf numFmtId="0" fontId="15" fillId="0" borderId="16" xfId="1" applyFont="1" applyBorder="1" applyAlignment="1">
      <alignment horizontal="center" vertical="top"/>
    </xf>
    <xf numFmtId="0" fontId="15" fillId="0" borderId="17" xfId="1" applyFont="1" applyBorder="1" applyAlignment="1">
      <alignment horizontal="center" vertical="top"/>
    </xf>
    <xf numFmtId="0" fontId="77" fillId="0" borderId="18" xfId="1" applyFont="1" applyBorder="1" applyAlignment="1" applyProtection="1">
      <alignment horizontal="left" vertical="top" wrapText="1"/>
      <protection locked="0"/>
    </xf>
    <xf numFmtId="0" fontId="77" fillId="0" borderId="27" xfId="1" applyFont="1" applyBorder="1" applyAlignment="1" applyProtection="1">
      <alignment horizontal="left" vertical="top" wrapText="1"/>
      <protection locked="0"/>
    </xf>
    <xf numFmtId="0" fontId="77" fillId="0" borderId="19" xfId="1" applyFont="1" applyBorder="1" applyAlignment="1" applyProtection="1">
      <alignment horizontal="left" vertical="top" wrapText="1"/>
      <protection locked="0"/>
    </xf>
    <xf numFmtId="0" fontId="77" fillId="0" borderId="12" xfId="1" applyFont="1" applyBorder="1" applyAlignment="1" applyProtection="1">
      <alignment horizontal="justify" vertical="top" wrapText="1"/>
      <protection locked="0"/>
    </xf>
    <xf numFmtId="0" fontId="77" fillId="0" borderId="16" xfId="1" applyFont="1" applyBorder="1" applyAlignment="1" applyProtection="1">
      <alignment horizontal="justify" vertical="top" wrapText="1"/>
      <protection locked="0"/>
    </xf>
    <xf numFmtId="0" fontId="77" fillId="0" borderId="17" xfId="1" applyFont="1" applyBorder="1" applyAlignment="1" applyProtection="1">
      <alignment horizontal="justify" vertical="top" wrapText="1"/>
      <protection locked="0"/>
    </xf>
    <xf numFmtId="0" fontId="16" fillId="0" borderId="1" xfId="840" applyFont="1" applyBorder="1" applyAlignment="1">
      <alignment horizontal="center" vertical="center"/>
    </xf>
    <xf numFmtId="0" fontId="15" fillId="0" borderId="12" xfId="840" applyFont="1" applyBorder="1" applyAlignment="1">
      <alignment horizontal="left" vertical="center" wrapText="1"/>
    </xf>
    <xf numFmtId="0" fontId="15" fillId="0" borderId="16" xfId="840" applyFont="1" applyBorder="1" applyAlignment="1">
      <alignment horizontal="left" vertical="center" wrapText="1"/>
    </xf>
    <xf numFmtId="0" fontId="15" fillId="0" borderId="17" xfId="840" applyFont="1" applyBorder="1" applyAlignment="1">
      <alignment horizontal="left" vertical="center" wrapText="1"/>
    </xf>
    <xf numFmtId="168" fontId="15" fillId="3" borderId="1" xfId="1" applyNumberFormat="1" applyFont="1" applyFill="1" applyBorder="1" applyAlignment="1">
      <alignment horizontal="center" vertical="top"/>
    </xf>
    <xf numFmtId="0" fontId="15" fillId="0" borderId="1" xfId="840" applyFont="1" applyBorder="1" applyAlignment="1">
      <alignment horizontal="center" vertical="center" wrapText="1"/>
    </xf>
    <xf numFmtId="0" fontId="15" fillId="0" borderId="1" xfId="840" applyFont="1" applyBorder="1" applyAlignment="1">
      <alignment horizontal="left" vertical="center" wrapText="1"/>
    </xf>
    <xf numFmtId="4" fontId="15" fillId="0" borderId="1" xfId="840" applyNumberFormat="1" applyFont="1" applyBorder="1" applyAlignment="1">
      <alignment horizontal="center" vertical="top"/>
    </xf>
    <xf numFmtId="49" fontId="16" fillId="0" borderId="12" xfId="840" applyNumberFormat="1" applyFont="1" applyFill="1" applyBorder="1" applyAlignment="1">
      <alignment horizontal="justify" vertical="top" wrapText="1"/>
    </xf>
    <xf numFmtId="49" fontId="16" fillId="0" borderId="17" xfId="840" applyNumberFormat="1" applyFont="1" applyFill="1" applyBorder="1" applyAlignment="1">
      <alignment horizontal="justify" vertical="top" wrapText="1"/>
    </xf>
    <xf numFmtId="49" fontId="16" fillId="0" borderId="1" xfId="840" applyNumberFormat="1" applyFont="1" applyBorder="1" applyAlignment="1">
      <alignment horizontal="center" vertical="center"/>
    </xf>
    <xf numFmtId="49" fontId="16" fillId="0" borderId="1" xfId="840" applyNumberFormat="1" applyFont="1" applyBorder="1" applyAlignment="1">
      <alignment horizontal="left" vertical="top" wrapText="1"/>
    </xf>
    <xf numFmtId="168" fontId="16" fillId="0" borderId="1" xfId="840" applyNumberFormat="1" applyFont="1" applyBorder="1" applyAlignment="1">
      <alignment horizontal="center" vertical="top"/>
    </xf>
    <xf numFmtId="168" fontId="16" fillId="0" borderId="1" xfId="840" applyNumberFormat="1" applyFont="1" applyBorder="1" applyAlignment="1">
      <alignment horizontal="justify" vertical="top" wrapText="1"/>
    </xf>
    <xf numFmtId="0" fontId="16" fillId="0" borderId="13" xfId="840" applyFont="1" applyBorder="1" applyAlignment="1">
      <alignment horizontal="justify" vertical="top" wrapText="1"/>
    </xf>
    <xf numFmtId="0" fontId="16" fillId="0" borderId="14" xfId="840" applyFont="1" applyBorder="1" applyAlignment="1">
      <alignment horizontal="justify" vertical="top" wrapText="1"/>
    </xf>
    <xf numFmtId="0" fontId="16" fillId="0" borderId="15" xfId="840" applyFont="1" applyBorder="1" applyAlignment="1">
      <alignment horizontal="justify" vertical="top" wrapText="1"/>
    </xf>
    <xf numFmtId="0" fontId="77" fillId="0" borderId="1" xfId="1" applyFont="1" applyBorder="1" applyAlignment="1" applyProtection="1">
      <alignment horizontal="left" vertical="top" wrapText="1"/>
      <protection locked="0"/>
    </xf>
    <xf numFmtId="49" fontId="15" fillId="0" borderId="1" xfId="840" applyNumberFormat="1" applyFont="1" applyBorder="1" applyAlignment="1">
      <alignment horizontal="center" vertical="center" wrapText="1"/>
    </xf>
    <xf numFmtId="168" fontId="15" fillId="0" borderId="1" xfId="840" applyNumberFormat="1" applyFont="1" applyBorder="1" applyAlignment="1">
      <alignment horizontal="center" vertical="top" wrapText="1"/>
    </xf>
    <xf numFmtId="168" fontId="16" fillId="0" borderId="1" xfId="840" applyNumberFormat="1" applyFont="1" applyBorder="1" applyAlignment="1">
      <alignment horizontal="center" vertical="top" wrapText="1"/>
    </xf>
    <xf numFmtId="49" fontId="16" fillId="0" borderId="1" xfId="1" applyNumberFormat="1" applyFont="1" applyFill="1" applyBorder="1" applyAlignment="1">
      <alignment horizontal="center" vertical="center" wrapText="1"/>
    </xf>
    <xf numFmtId="49" fontId="16" fillId="0" borderId="12" xfId="1" applyNumberFormat="1" applyFont="1" applyFill="1" applyBorder="1" applyAlignment="1">
      <alignment horizontal="justify" vertical="top" wrapText="1"/>
    </xf>
    <xf numFmtId="49" fontId="16" fillId="0" borderId="17" xfId="1" applyNumberFormat="1" applyFont="1" applyFill="1" applyBorder="1" applyAlignment="1">
      <alignment horizontal="justify" vertical="top" wrapText="1"/>
    </xf>
    <xf numFmtId="168" fontId="16" fillId="0" borderId="1" xfId="1" applyNumberFormat="1" applyFont="1" applyFill="1" applyBorder="1" applyAlignment="1">
      <alignment horizontal="justify" vertical="top" wrapText="1"/>
    </xf>
    <xf numFmtId="49" fontId="16" fillId="0" borderId="12" xfId="1" applyNumberFormat="1" applyFont="1" applyFill="1" applyBorder="1" applyAlignment="1">
      <alignment horizontal="center" vertical="center" wrapText="1"/>
    </xf>
    <xf numFmtId="49" fontId="16" fillId="0" borderId="17" xfId="1" applyNumberFormat="1" applyFont="1" applyFill="1" applyBorder="1" applyAlignment="1">
      <alignment horizontal="center" vertical="center" wrapText="1"/>
    </xf>
    <xf numFmtId="168" fontId="16" fillId="0" borderId="12" xfId="1" applyNumberFormat="1" applyFont="1" applyFill="1" applyBorder="1" applyAlignment="1">
      <alignment horizontal="justify" vertical="top" wrapText="1"/>
    </xf>
    <xf numFmtId="168" fontId="16" fillId="0" borderId="17" xfId="1" applyNumberFormat="1" applyFont="1" applyFill="1" applyBorder="1" applyAlignment="1">
      <alignment horizontal="justify" vertical="top" wrapText="1"/>
    </xf>
    <xf numFmtId="49" fontId="15" fillId="0" borderId="1" xfId="840" applyNumberFormat="1" applyFont="1" applyFill="1" applyBorder="1" applyAlignment="1">
      <alignment horizontal="center" vertical="center" wrapText="1"/>
    </xf>
    <xf numFmtId="49" fontId="15" fillId="0" borderId="1" xfId="840" applyNumberFormat="1" applyFont="1" applyFill="1" applyBorder="1" applyAlignment="1">
      <alignment horizontal="left" vertical="top" wrapText="1"/>
    </xf>
    <xf numFmtId="49" fontId="15" fillId="0" borderId="1" xfId="840" applyNumberFormat="1" applyFont="1" applyFill="1" applyBorder="1" applyAlignment="1">
      <alignment horizontal="justify" vertical="top" wrapText="1"/>
    </xf>
    <xf numFmtId="49" fontId="16" fillId="0" borderId="12" xfId="840" applyNumberFormat="1" applyFont="1" applyFill="1" applyBorder="1" applyAlignment="1">
      <alignment horizontal="center" vertical="center" wrapText="1"/>
    </xf>
    <xf numFmtId="49" fontId="16" fillId="0" borderId="16" xfId="840" applyNumberFormat="1" applyFont="1" applyFill="1" applyBorder="1" applyAlignment="1">
      <alignment horizontal="center" vertical="center" wrapText="1"/>
    </xf>
    <xf numFmtId="49" fontId="16" fillId="0" borderId="17" xfId="840" applyNumberFormat="1" applyFont="1" applyFill="1" applyBorder="1" applyAlignment="1">
      <alignment horizontal="center" vertical="center" wrapText="1"/>
    </xf>
    <xf numFmtId="49" fontId="16" fillId="0" borderId="16" xfId="840" applyNumberFormat="1" applyFont="1" applyFill="1" applyBorder="1" applyAlignment="1">
      <alignment horizontal="justify" vertical="top" wrapText="1"/>
    </xf>
    <xf numFmtId="49" fontId="16" fillId="0" borderId="12" xfId="840" applyNumberFormat="1" applyFont="1" applyFill="1" applyBorder="1" applyAlignment="1">
      <alignment horizontal="left" vertical="top" wrapText="1"/>
    </xf>
    <xf numFmtId="49" fontId="16" fillId="0" borderId="16" xfId="840" applyNumberFormat="1" applyFont="1" applyFill="1" applyBorder="1" applyAlignment="1">
      <alignment horizontal="left" vertical="top" wrapText="1"/>
    </xf>
    <xf numFmtId="49" fontId="16" fillId="0" borderId="17" xfId="840" applyNumberFormat="1" applyFont="1" applyFill="1" applyBorder="1" applyAlignment="1">
      <alignment horizontal="left" vertical="top" wrapText="1"/>
    </xf>
    <xf numFmtId="49" fontId="16" fillId="0" borderId="12" xfId="840" applyNumberFormat="1" applyFont="1" applyFill="1" applyBorder="1" applyAlignment="1">
      <alignment horizontal="center" vertical="top" wrapText="1"/>
    </xf>
    <xf numFmtId="49" fontId="16" fillId="0" borderId="16" xfId="840" applyNumberFormat="1" applyFont="1" applyFill="1" applyBorder="1" applyAlignment="1">
      <alignment horizontal="center" vertical="top" wrapText="1"/>
    </xf>
    <xf numFmtId="49" fontId="16" fillId="0" borderId="17" xfId="840" applyNumberFormat="1" applyFont="1" applyFill="1" applyBorder="1" applyAlignment="1">
      <alignment horizontal="center" vertical="top" wrapText="1"/>
    </xf>
    <xf numFmtId="49" fontId="16" fillId="0" borderId="1" xfId="840" applyNumberFormat="1" applyFont="1" applyFill="1" applyBorder="1" applyAlignment="1">
      <alignment horizontal="center" vertical="center" wrapText="1"/>
    </xf>
    <xf numFmtId="49" fontId="16" fillId="0" borderId="1" xfId="840" applyNumberFormat="1" applyFont="1" applyFill="1" applyBorder="1" applyAlignment="1">
      <alignment horizontal="left" vertical="top" wrapText="1"/>
    </xf>
    <xf numFmtId="0" fontId="16" fillId="0" borderId="1" xfId="840" applyFont="1" applyBorder="1" applyAlignment="1">
      <alignment horizontal="left" vertical="top" wrapText="1"/>
    </xf>
    <xf numFmtId="168" fontId="16" fillId="0" borderId="1" xfId="1" applyNumberFormat="1" applyFont="1" applyFill="1" applyBorder="1" applyAlignment="1">
      <alignment horizontal="center" vertical="center"/>
    </xf>
    <xf numFmtId="49" fontId="16" fillId="0" borderId="1" xfId="1" applyNumberFormat="1" applyFont="1" applyFill="1" applyBorder="1" applyAlignment="1">
      <alignment horizontal="justify" vertical="top" wrapText="1"/>
    </xf>
    <xf numFmtId="168" fontId="16" fillId="0" borderId="1" xfId="1" applyNumberFormat="1" applyFont="1" applyFill="1" applyBorder="1" applyAlignment="1">
      <alignment horizontal="center" vertical="top" wrapText="1"/>
    </xf>
    <xf numFmtId="0" fontId="16" fillId="0" borderId="12" xfId="840" applyFont="1" applyBorder="1" applyAlignment="1">
      <alignment horizontal="center" vertical="top" wrapText="1"/>
    </xf>
    <xf numFmtId="0" fontId="16" fillId="0" borderId="17" xfId="840" applyFont="1" applyBorder="1" applyAlignment="1">
      <alignment horizontal="center" vertical="top" wrapText="1"/>
    </xf>
    <xf numFmtId="4" fontId="16" fillId="0" borderId="12" xfId="1" applyNumberFormat="1" applyFont="1" applyBorder="1" applyAlignment="1">
      <alignment horizontal="center" vertical="center" wrapText="1"/>
    </xf>
    <xf numFmtId="4" fontId="16" fillId="0" borderId="17" xfId="1" applyNumberFormat="1" applyFont="1" applyBorder="1" applyAlignment="1">
      <alignment horizontal="center" vertical="center" wrapText="1"/>
    </xf>
    <xf numFmtId="168" fontId="16" fillId="0" borderId="12" xfId="1" applyNumberFormat="1" applyFont="1" applyFill="1" applyBorder="1" applyAlignment="1">
      <alignment horizontal="center" vertical="center"/>
    </xf>
    <xf numFmtId="168" fontId="16" fillId="0" borderId="17" xfId="1" applyNumberFormat="1" applyFont="1" applyFill="1" applyBorder="1" applyAlignment="1">
      <alignment horizontal="center" vertical="center"/>
    </xf>
    <xf numFmtId="49" fontId="16" fillId="0" borderId="12" xfId="1" applyNumberFormat="1" applyFont="1" applyFill="1" applyBorder="1" applyAlignment="1">
      <alignment horizontal="left" vertical="top" wrapText="1"/>
    </xf>
    <xf numFmtId="49" fontId="16" fillId="0" borderId="16" xfId="1" applyNumberFormat="1" applyFont="1" applyFill="1" applyBorder="1" applyAlignment="1">
      <alignment horizontal="left" vertical="top" wrapText="1"/>
    </xf>
    <xf numFmtId="49" fontId="16" fillId="0" borderId="17" xfId="1" applyNumberFormat="1" applyFont="1" applyFill="1" applyBorder="1" applyAlignment="1">
      <alignment horizontal="left" vertical="top" wrapText="1"/>
    </xf>
    <xf numFmtId="168" fontId="15" fillId="0" borderId="1" xfId="1" applyNumberFormat="1" applyFont="1" applyFill="1" applyBorder="1" applyAlignment="1">
      <alignment horizontal="center" vertical="top" wrapText="1"/>
    </xf>
    <xf numFmtId="49" fontId="16" fillId="0" borderId="12" xfId="840" applyNumberFormat="1" applyFont="1" applyFill="1" applyBorder="1" applyAlignment="1">
      <alignment horizontal="center" vertical="center"/>
    </xf>
    <xf numFmtId="49" fontId="16" fillId="0" borderId="16" xfId="840" applyNumberFormat="1" applyFont="1" applyFill="1" applyBorder="1" applyAlignment="1">
      <alignment horizontal="center" vertical="center"/>
    </xf>
    <xf numFmtId="49" fontId="16" fillId="0" borderId="17" xfId="840" applyNumberFormat="1" applyFont="1" applyFill="1" applyBorder="1" applyAlignment="1">
      <alignment horizontal="center" vertical="center"/>
    </xf>
    <xf numFmtId="49" fontId="15" fillId="0" borderId="12" xfId="1" applyNumberFormat="1" applyFont="1" applyFill="1" applyBorder="1" applyAlignment="1">
      <alignment horizontal="left" vertical="center" wrapText="1"/>
    </xf>
    <xf numFmtId="49" fontId="15" fillId="0" borderId="16" xfId="1" applyNumberFormat="1" applyFont="1" applyFill="1" applyBorder="1" applyAlignment="1">
      <alignment horizontal="left" vertical="center" wrapText="1"/>
    </xf>
    <xf numFmtId="49" fontId="15" fillId="0" borderId="17" xfId="1" applyNumberFormat="1" applyFont="1" applyFill="1" applyBorder="1" applyAlignment="1">
      <alignment horizontal="left" vertical="center" wrapText="1"/>
    </xf>
    <xf numFmtId="168" fontId="15" fillId="0" borderId="12" xfId="1" applyNumberFormat="1" applyFont="1" applyFill="1" applyBorder="1" applyAlignment="1">
      <alignment horizontal="center" vertical="top" wrapText="1"/>
    </xf>
    <xf numFmtId="168" fontId="15" fillId="0" borderId="16" xfId="1" applyNumberFormat="1" applyFont="1" applyFill="1" applyBorder="1" applyAlignment="1">
      <alignment horizontal="center" vertical="top" wrapText="1"/>
    </xf>
    <xf numFmtId="168" fontId="15" fillId="0" borderId="17" xfId="1" applyNumberFormat="1" applyFont="1" applyFill="1" applyBorder="1" applyAlignment="1">
      <alignment horizontal="center" vertical="top" wrapText="1"/>
    </xf>
    <xf numFmtId="168" fontId="15" fillId="0" borderId="12" xfId="1" applyNumberFormat="1" applyFont="1" applyFill="1" applyBorder="1" applyAlignment="1">
      <alignment horizontal="center" vertical="top"/>
    </xf>
    <xf numFmtId="168" fontId="15" fillId="0" borderId="16" xfId="1" applyNumberFormat="1" applyFont="1" applyFill="1" applyBorder="1" applyAlignment="1">
      <alignment horizontal="center" vertical="top"/>
    </xf>
    <xf numFmtId="168" fontId="15" fillId="0" borderId="17" xfId="1" applyNumberFormat="1" applyFont="1" applyFill="1" applyBorder="1" applyAlignment="1">
      <alignment horizontal="center" vertical="top"/>
    </xf>
    <xf numFmtId="49" fontId="16" fillId="3" borderId="12" xfId="1" applyNumberFormat="1" applyFont="1" applyFill="1" applyBorder="1" applyAlignment="1">
      <alignment horizontal="justify" vertical="top" wrapText="1"/>
    </xf>
    <xf numFmtId="49" fontId="16" fillId="3" borderId="17" xfId="1" applyNumberFormat="1" applyFont="1" applyFill="1" applyBorder="1" applyAlignment="1">
      <alignment horizontal="justify" vertical="top" wrapText="1"/>
    </xf>
    <xf numFmtId="49" fontId="16" fillId="0" borderId="16" xfId="1" applyNumberFormat="1" applyFont="1" applyFill="1" applyBorder="1" applyAlignment="1">
      <alignment horizontal="center" vertical="center" wrapText="1"/>
    </xf>
    <xf numFmtId="168" fontId="16" fillId="0" borderId="12" xfId="1" applyNumberFormat="1" applyFont="1" applyFill="1" applyBorder="1" applyAlignment="1">
      <alignment horizontal="center" vertical="top" wrapText="1"/>
    </xf>
    <xf numFmtId="168" fontId="16" fillId="0" borderId="16" xfId="1" applyNumberFormat="1" applyFont="1" applyFill="1" applyBorder="1" applyAlignment="1">
      <alignment horizontal="center" vertical="top" wrapText="1"/>
    </xf>
    <xf numFmtId="168" fontId="16" fillId="0" borderId="17" xfId="1" applyNumberFormat="1" applyFont="1" applyFill="1" applyBorder="1" applyAlignment="1">
      <alignment horizontal="center" vertical="top" wrapText="1"/>
    </xf>
    <xf numFmtId="49" fontId="16" fillId="0" borderId="16" xfId="1" applyNumberFormat="1" applyFont="1" applyFill="1" applyBorder="1" applyAlignment="1">
      <alignment horizontal="justify" vertical="top" wrapText="1"/>
    </xf>
    <xf numFmtId="168" fontId="16" fillId="0" borderId="16" xfId="1" applyNumberFormat="1" applyFont="1" applyFill="1" applyBorder="1" applyAlignment="1">
      <alignment horizontal="justify" vertical="top" wrapText="1"/>
    </xf>
    <xf numFmtId="49" fontId="16" fillId="3" borderId="1" xfId="1" applyNumberFormat="1" applyFont="1" applyFill="1" applyBorder="1" applyAlignment="1">
      <alignment horizontal="justify" vertical="top" wrapText="1"/>
    </xf>
    <xf numFmtId="0" fontId="0" fillId="0" borderId="0" xfId="0" applyBorder="1" applyAlignment="1">
      <alignment horizontal="center" vertical="center" wrapText="1"/>
    </xf>
    <xf numFmtId="0" fontId="16" fillId="0" borderId="12" xfId="0" applyFont="1" applyFill="1" applyBorder="1" applyAlignment="1">
      <alignment horizontal="justify" vertical="top" wrapText="1"/>
    </xf>
    <xf numFmtId="0" fontId="16" fillId="0" borderId="16" xfId="0" applyFont="1" applyFill="1" applyBorder="1" applyAlignment="1">
      <alignment horizontal="justify" vertical="top" wrapText="1"/>
    </xf>
    <xf numFmtId="0" fontId="16" fillId="0" borderId="17" xfId="0" applyFont="1" applyFill="1" applyBorder="1" applyAlignment="1">
      <alignment horizontal="justify" vertical="top" wrapText="1"/>
    </xf>
    <xf numFmtId="0" fontId="16" fillId="0" borderId="1" xfId="0" applyFont="1" applyFill="1" applyBorder="1" applyAlignment="1">
      <alignment horizontal="justify" vertical="top" wrapText="1"/>
    </xf>
    <xf numFmtId="49" fontId="16" fillId="0" borderId="1" xfId="1" applyNumberFormat="1" applyFont="1" applyFill="1" applyBorder="1" applyAlignment="1">
      <alignment horizontal="left" vertical="top" wrapText="1"/>
    </xf>
    <xf numFmtId="168" fontId="15" fillId="0" borderId="17" xfId="1" applyNumberFormat="1" applyFont="1" applyFill="1" applyBorder="1" applyAlignment="1">
      <alignment horizontal="justify" vertical="top"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center" vertical="top" wrapText="1"/>
    </xf>
    <xf numFmtId="168" fontId="16" fillId="0" borderId="12" xfId="1" applyNumberFormat="1" applyFont="1" applyFill="1" applyBorder="1" applyAlignment="1">
      <alignment horizontal="left" vertical="top" wrapText="1"/>
    </xf>
    <xf numFmtId="168" fontId="16" fillId="0" borderId="17" xfId="1" applyNumberFormat="1" applyFont="1" applyFill="1" applyBorder="1" applyAlignment="1">
      <alignment horizontal="left" vertical="top" wrapText="1"/>
    </xf>
    <xf numFmtId="0" fontId="80" fillId="0" borderId="1" xfId="0" applyFont="1" applyFill="1" applyBorder="1" applyAlignment="1">
      <alignment vertical="top" wrapText="1"/>
    </xf>
    <xf numFmtId="4" fontId="80" fillId="0" borderId="1" xfId="0" applyNumberFormat="1" applyFont="1" applyFill="1" applyBorder="1" applyAlignment="1">
      <alignment horizontal="center" vertical="center" wrapText="1"/>
    </xf>
    <xf numFmtId="168" fontId="16" fillId="0" borderId="1" xfId="1"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15" fillId="0" borderId="0" xfId="1" applyFont="1" applyBorder="1" applyAlignment="1">
      <alignment horizontal="center" vertical="center" wrapText="1"/>
    </xf>
    <xf numFmtId="0" fontId="15" fillId="0" borderId="0" xfId="840" applyFont="1" applyBorder="1" applyAlignment="1">
      <alignment horizontal="center" vertical="center" wrapText="1"/>
    </xf>
    <xf numFmtId="0" fontId="15" fillId="0" borderId="1" xfId="840" applyFont="1" applyFill="1" applyBorder="1" applyAlignment="1">
      <alignment horizontal="center" vertical="center" wrapText="1"/>
    </xf>
    <xf numFmtId="49" fontId="15" fillId="0" borderId="12" xfId="840" applyNumberFormat="1" applyFont="1" applyFill="1" applyBorder="1" applyAlignment="1">
      <alignment horizontal="center" vertical="center" wrapText="1"/>
    </xf>
    <xf numFmtId="49" fontId="15" fillId="0" borderId="16" xfId="840" applyNumberFormat="1" applyFont="1" applyFill="1" applyBorder="1" applyAlignment="1">
      <alignment horizontal="center" vertical="center" wrapText="1"/>
    </xf>
    <xf numFmtId="49" fontId="15" fillId="0" borderId="17" xfId="840" applyNumberFormat="1" applyFont="1" applyFill="1" applyBorder="1" applyAlignment="1">
      <alignment horizontal="center" vertical="center" wrapText="1"/>
    </xf>
    <xf numFmtId="0" fontId="15" fillId="0" borderId="12" xfId="840" applyFont="1" applyFill="1" applyBorder="1" applyAlignment="1">
      <alignment horizontal="left" vertical="top" wrapText="1"/>
    </xf>
    <xf numFmtId="0" fontId="15" fillId="0" borderId="16" xfId="840" applyFont="1" applyFill="1" applyBorder="1" applyAlignment="1">
      <alignment horizontal="left" vertical="top" wrapText="1"/>
    </xf>
    <xf numFmtId="0" fontId="15" fillId="0" borderId="17" xfId="840" applyFont="1" applyFill="1" applyBorder="1" applyAlignment="1">
      <alignment horizontal="left" vertical="top" wrapText="1"/>
    </xf>
    <xf numFmtId="1" fontId="15" fillId="0" borderId="0" xfId="895" applyNumberFormat="1" applyFont="1" applyAlignment="1">
      <alignment horizontal="center" vertical="center" wrapText="1"/>
    </xf>
    <xf numFmtId="0" fontId="15" fillId="0" borderId="0" xfId="895" applyFont="1" applyBorder="1" applyAlignment="1">
      <alignment horizontal="center" vertical="center" wrapText="1"/>
    </xf>
    <xf numFmtId="0" fontId="15" fillId="0" borderId="11" xfId="895" applyFont="1" applyBorder="1" applyAlignment="1">
      <alignment horizontal="center" vertical="center" wrapText="1"/>
    </xf>
    <xf numFmtId="1" fontId="15" fillId="0" borderId="13" xfId="895" applyNumberFormat="1" applyFont="1" applyBorder="1" applyAlignment="1">
      <alignment horizontal="center" vertical="top"/>
    </xf>
    <xf numFmtId="1" fontId="15" fillId="0" borderId="14" xfId="895" applyNumberFormat="1" applyFont="1" applyBorder="1" applyAlignment="1">
      <alignment horizontal="center" vertical="top"/>
    </xf>
    <xf numFmtId="1" fontId="15" fillId="0" borderId="15" xfId="895" applyNumberFormat="1" applyFont="1" applyBorder="1" applyAlignment="1">
      <alignment horizontal="center" vertical="top"/>
    </xf>
    <xf numFmtId="0" fontId="15" fillId="0" borderId="1" xfId="895" applyFont="1" applyBorder="1" applyAlignment="1">
      <alignment horizontal="center" vertical="top" wrapText="1"/>
    </xf>
    <xf numFmtId="1" fontId="15" fillId="0" borderId="1" xfId="895" applyNumberFormat="1" applyFont="1" applyBorder="1" applyAlignment="1">
      <alignment horizontal="left" vertical="top" wrapText="1"/>
    </xf>
    <xf numFmtId="0" fontId="16" fillId="0" borderId="1" xfId="895" applyFont="1" applyBorder="1" applyAlignment="1">
      <alignment horizontal="center" vertical="top" wrapText="1"/>
    </xf>
    <xf numFmtId="1" fontId="16" fillId="0" borderId="1" xfId="895" applyNumberFormat="1" applyFont="1" applyBorder="1" applyAlignment="1">
      <alignment horizontal="left" vertical="top" wrapText="1"/>
    </xf>
    <xf numFmtId="1" fontId="16" fillId="0" borderId="12" xfId="895" applyNumberFormat="1" applyFont="1" applyFill="1" applyBorder="1" applyAlignment="1">
      <alignment horizontal="justify" vertical="top" wrapText="1"/>
    </xf>
    <xf numFmtId="1" fontId="16" fillId="0" borderId="16" xfId="895" applyNumberFormat="1" applyFont="1" applyFill="1" applyBorder="1" applyAlignment="1">
      <alignment horizontal="justify" vertical="top" wrapText="1"/>
    </xf>
    <xf numFmtId="1" fontId="16" fillId="0" borderId="17" xfId="895" applyNumberFormat="1" applyFont="1" applyFill="1" applyBorder="1" applyAlignment="1">
      <alignment horizontal="justify" vertical="top" wrapText="1"/>
    </xf>
    <xf numFmtId="1" fontId="16" fillId="0" borderId="12" xfId="895" applyNumberFormat="1" applyFont="1" applyBorder="1" applyAlignment="1">
      <alignment horizontal="justify" vertical="top" wrapText="1"/>
    </xf>
    <xf numFmtId="1" fontId="16" fillId="0" borderId="16" xfId="895" applyNumberFormat="1" applyFont="1" applyBorder="1" applyAlignment="1">
      <alignment horizontal="justify" vertical="top" wrapText="1"/>
    </xf>
    <xf numFmtId="1" fontId="16" fillId="0" borderId="17" xfId="895" applyNumberFormat="1" applyFont="1" applyBorder="1" applyAlignment="1">
      <alignment horizontal="justify" vertical="top" wrapText="1"/>
    </xf>
    <xf numFmtId="1" fontId="16" fillId="0" borderId="12" xfId="895" applyNumberFormat="1" applyFont="1" applyBorder="1" applyAlignment="1">
      <alignment horizontal="left" vertical="top" wrapText="1"/>
    </xf>
    <xf numFmtId="1" fontId="16" fillId="0" borderId="16" xfId="895" applyNumberFormat="1" applyFont="1" applyBorder="1" applyAlignment="1">
      <alignment horizontal="left" vertical="top" wrapText="1"/>
    </xf>
    <xf numFmtId="1" fontId="16" fillId="0" borderId="17" xfId="895" applyNumberFormat="1" applyFont="1" applyBorder="1" applyAlignment="1">
      <alignment horizontal="left" vertical="top" wrapText="1"/>
    </xf>
    <xf numFmtId="16" fontId="16" fillId="0" borderId="12" xfId="895" applyNumberFormat="1" applyFont="1" applyBorder="1" applyAlignment="1">
      <alignment horizontal="center" vertical="top" wrapText="1"/>
    </xf>
    <xf numFmtId="16" fontId="16" fillId="0" borderId="16" xfId="895" applyNumberFormat="1" applyFont="1" applyBorder="1" applyAlignment="1">
      <alignment horizontal="center" vertical="top" wrapText="1"/>
    </xf>
    <xf numFmtId="16" fontId="16" fillId="0" borderId="17" xfId="895" applyNumberFormat="1" applyFont="1" applyBorder="1" applyAlignment="1">
      <alignment horizontal="center" vertical="top" wrapText="1"/>
    </xf>
    <xf numFmtId="1" fontId="15" fillId="0" borderId="12" xfId="895" applyNumberFormat="1" applyFont="1" applyBorder="1" applyAlignment="1">
      <alignment horizontal="left" vertical="top" wrapText="1"/>
    </xf>
    <xf numFmtId="1" fontId="15" fillId="0" borderId="16" xfId="895" applyNumberFormat="1" applyFont="1" applyBorder="1" applyAlignment="1">
      <alignment horizontal="left" vertical="top" wrapText="1"/>
    </xf>
    <xf numFmtId="1" fontId="15" fillId="0" borderId="17" xfId="895" applyNumberFormat="1" applyFont="1" applyBorder="1" applyAlignment="1">
      <alignment horizontal="left" vertical="top" wrapText="1"/>
    </xf>
    <xf numFmtId="0" fontId="15" fillId="0" borderId="12" xfId="895" applyFont="1" applyBorder="1" applyAlignment="1">
      <alignment horizontal="center" vertical="top" wrapText="1"/>
    </xf>
    <xf numFmtId="0" fontId="15" fillId="0" borderId="16" xfId="895" applyFont="1" applyBorder="1" applyAlignment="1">
      <alignment horizontal="center" vertical="top" wrapText="1"/>
    </xf>
    <xf numFmtId="0" fontId="15" fillId="0" borderId="17" xfId="895" applyFont="1" applyBorder="1" applyAlignment="1">
      <alignment horizontal="center" vertical="top" wrapText="1"/>
    </xf>
    <xf numFmtId="0" fontId="16" fillId="0" borderId="12" xfId="895" applyFont="1" applyBorder="1" applyAlignment="1">
      <alignment horizontal="center" vertical="top" wrapText="1"/>
    </xf>
    <xf numFmtId="0" fontId="16" fillId="0" borderId="16" xfId="895" applyFont="1" applyBorder="1" applyAlignment="1">
      <alignment horizontal="center" vertical="top" wrapText="1"/>
    </xf>
    <xf numFmtId="0" fontId="16" fillId="0" borderId="17" xfId="895" applyFont="1" applyBorder="1" applyAlignment="1">
      <alignment horizontal="center" vertical="top" wrapText="1"/>
    </xf>
    <xf numFmtId="0" fontId="15" fillId="0" borderId="12" xfId="895" applyFont="1" applyBorder="1" applyAlignment="1">
      <alignment horizontal="center" vertical="center" wrapText="1"/>
    </xf>
    <xf numFmtId="0" fontId="15" fillId="0" borderId="16" xfId="895" applyFont="1" applyBorder="1" applyAlignment="1">
      <alignment horizontal="center" vertical="center" wrapText="1"/>
    </xf>
    <xf numFmtId="0" fontId="15" fillId="0" borderId="17" xfId="895" applyFont="1" applyBorder="1" applyAlignment="1">
      <alignment horizontal="center" vertical="center" wrapText="1"/>
    </xf>
    <xf numFmtId="0" fontId="15" fillId="0" borderId="1" xfId="895" applyFont="1" applyBorder="1" applyAlignment="1">
      <alignment horizontal="center" vertical="center" wrapText="1"/>
    </xf>
    <xf numFmtId="1" fontId="15" fillId="0" borderId="12" xfId="895" applyNumberFormat="1" applyFont="1" applyBorder="1" applyAlignment="1">
      <alignment horizontal="justify" vertical="top" wrapText="1"/>
    </xf>
    <xf numFmtId="1" fontId="15" fillId="0" borderId="16" xfId="895" applyNumberFormat="1" applyFont="1" applyBorder="1" applyAlignment="1">
      <alignment horizontal="justify" vertical="top" wrapText="1"/>
    </xf>
    <xf numFmtId="1" fontId="15" fillId="0" borderId="17" xfId="895" applyNumberFormat="1" applyFont="1" applyBorder="1" applyAlignment="1">
      <alignment horizontal="justify" vertical="top" wrapText="1"/>
    </xf>
    <xf numFmtId="0" fontId="15" fillId="0" borderId="24" xfId="895" applyFont="1" applyBorder="1" applyAlignment="1">
      <alignment horizontal="center" vertical="center" wrapText="1"/>
    </xf>
    <xf numFmtId="0" fontId="15" fillId="0" borderId="25" xfId="895" applyFont="1" applyBorder="1" applyAlignment="1">
      <alignment horizontal="center" vertical="center" wrapText="1"/>
    </xf>
    <xf numFmtId="0" fontId="15" fillId="0" borderId="26" xfId="895" applyFont="1" applyBorder="1" applyAlignment="1">
      <alignment horizontal="center" vertical="center" wrapText="1"/>
    </xf>
    <xf numFmtId="0" fontId="81" fillId="0" borderId="13" xfId="895" applyFont="1" applyFill="1" applyBorder="1" applyAlignment="1">
      <alignment horizontal="center" vertical="center" wrapText="1"/>
    </xf>
    <xf numFmtId="0" fontId="81" fillId="0" borderId="14" xfId="895" applyFont="1" applyFill="1" applyBorder="1" applyAlignment="1">
      <alignment horizontal="center" vertical="center" wrapText="1"/>
    </xf>
    <xf numFmtId="0" fontId="81" fillId="0" borderId="15" xfId="895" applyFont="1" applyFill="1" applyBorder="1" applyAlignment="1">
      <alignment horizontal="center" vertical="center" wrapText="1"/>
    </xf>
    <xf numFmtId="1" fontId="107" fillId="0" borderId="12" xfId="895" applyNumberFormat="1" applyFont="1" applyBorder="1" applyAlignment="1">
      <alignment horizontal="center" vertical="top" wrapText="1"/>
    </xf>
    <xf numFmtId="1" fontId="107" fillId="0" borderId="16" xfId="895" applyNumberFormat="1" applyFont="1" applyBorder="1" applyAlignment="1">
      <alignment horizontal="center" vertical="top" wrapText="1"/>
    </xf>
    <xf numFmtId="1" fontId="107" fillId="0" borderId="17" xfId="895" applyNumberFormat="1" applyFont="1" applyBorder="1" applyAlignment="1">
      <alignment horizontal="center" vertical="top" wrapText="1"/>
    </xf>
    <xf numFmtId="1" fontId="52" fillId="0" borderId="12" xfId="895" applyNumberFormat="1" applyFont="1" applyBorder="1" applyAlignment="1">
      <alignment horizontal="center" vertical="top" wrapText="1"/>
    </xf>
    <xf numFmtId="1" fontId="52" fillId="0" borderId="16" xfId="895" applyNumberFormat="1" applyFont="1" applyBorder="1" applyAlignment="1">
      <alignment horizontal="center" vertical="top" wrapText="1"/>
    </xf>
    <xf numFmtId="1" fontId="52" fillId="0" borderId="17" xfId="895" applyNumberFormat="1" applyFont="1" applyBorder="1" applyAlignment="1">
      <alignment horizontal="center" vertical="top" wrapText="1"/>
    </xf>
    <xf numFmtId="1" fontId="16" fillId="0" borderId="12" xfId="895" applyNumberFormat="1" applyFont="1" applyBorder="1" applyAlignment="1">
      <alignment horizontal="center" vertical="top" wrapText="1"/>
    </xf>
    <xf numFmtId="1" fontId="16" fillId="0" borderId="17" xfId="895" applyNumberFormat="1" applyFont="1" applyBorder="1" applyAlignment="1">
      <alignment horizontal="center" vertical="top" wrapText="1"/>
    </xf>
    <xf numFmtId="1" fontId="15" fillId="0" borderId="12" xfId="895" applyNumberFormat="1" applyFont="1" applyBorder="1" applyAlignment="1">
      <alignment horizontal="center" vertical="top" wrapText="1"/>
    </xf>
    <xf numFmtId="1" fontId="15" fillId="0" borderId="17" xfId="895" applyNumberFormat="1" applyFont="1" applyBorder="1" applyAlignment="1">
      <alignment horizontal="center" vertical="top" wrapText="1"/>
    </xf>
    <xf numFmtId="1" fontId="16" fillId="0" borderId="1" xfId="895" applyNumberFormat="1" applyFont="1" applyFill="1" applyBorder="1" applyAlignment="1">
      <alignment horizontal="left" vertical="top" wrapText="1"/>
    </xf>
    <xf numFmtId="1" fontId="16" fillId="0" borderId="16" xfId="895" applyNumberFormat="1" applyFont="1" applyBorder="1" applyAlignment="1">
      <alignment horizontal="center" vertical="top" wrapText="1"/>
    </xf>
    <xf numFmtId="0" fontId="15" fillId="0" borderId="0" xfId="1" applyFont="1" applyAlignment="1">
      <alignment horizontal="center"/>
    </xf>
    <xf numFmtId="0" fontId="20" fillId="0" borderId="0" xfId="1" applyFont="1" applyAlignment="1">
      <alignment horizontal="center"/>
    </xf>
    <xf numFmtId="0" fontId="20" fillId="0" borderId="0" xfId="1" applyFont="1" applyAlignment="1">
      <alignment horizontal="center" vertical="center" wrapText="1"/>
    </xf>
    <xf numFmtId="0" fontId="16" fillId="0" borderId="1" xfId="1" applyFont="1" applyBorder="1" applyAlignment="1">
      <alignment horizontal="center" vertical="center" wrapText="1"/>
    </xf>
    <xf numFmtId="0" fontId="16" fillId="0" borderId="12" xfId="1" applyFont="1" applyBorder="1" applyAlignment="1">
      <alignment horizontal="center"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5" fillId="0" borderId="12" xfId="1" applyFont="1" applyBorder="1" applyAlignment="1">
      <alignment horizontal="left" vertical="top" wrapText="1"/>
    </xf>
    <xf numFmtId="0" fontId="15" fillId="0" borderId="16" xfId="1" applyFont="1" applyBorder="1" applyAlignment="1">
      <alignment horizontal="left" vertical="top" wrapText="1"/>
    </xf>
    <xf numFmtId="0" fontId="15" fillId="0" borderId="17" xfId="1" applyFont="1" applyBorder="1" applyAlignment="1">
      <alignment horizontal="left" vertical="top" wrapText="1"/>
    </xf>
    <xf numFmtId="0" fontId="16" fillId="0" borderId="12" xfId="1" applyFont="1" applyBorder="1" applyAlignment="1">
      <alignment horizontal="center" vertical="top"/>
    </xf>
    <xf numFmtId="0" fontId="16" fillId="0" borderId="16" xfId="1" applyFont="1" applyBorder="1" applyAlignment="1">
      <alignment horizontal="center" vertical="top"/>
    </xf>
    <xf numFmtId="0" fontId="16" fillId="0" borderId="17" xfId="1" applyFont="1" applyBorder="1" applyAlignment="1">
      <alignment horizontal="center" vertical="top"/>
    </xf>
    <xf numFmtId="0" fontId="16" fillId="0" borderId="1" xfId="1" applyFont="1" applyBorder="1" applyAlignment="1">
      <alignment horizontal="center" vertical="center"/>
    </xf>
    <xf numFmtId="2" fontId="15" fillId="0" borderId="1" xfId="1" applyNumberFormat="1" applyFont="1" applyBorder="1" applyAlignment="1">
      <alignment horizontal="center" vertical="top"/>
    </xf>
    <xf numFmtId="49" fontId="15" fillId="0" borderId="1" xfId="1" applyNumberFormat="1" applyFont="1" applyBorder="1" applyAlignment="1">
      <alignment horizontal="justify" vertical="top"/>
    </xf>
    <xf numFmtId="2" fontId="16" fillId="0" borderId="1" xfId="1" applyNumberFormat="1" applyFont="1" applyBorder="1" applyAlignment="1">
      <alignment horizontal="center" vertical="top" wrapText="1"/>
    </xf>
    <xf numFmtId="2" fontId="16" fillId="0" borderId="12" xfId="1" applyNumberFormat="1" applyFont="1" applyBorder="1" applyAlignment="1">
      <alignment horizontal="center" vertical="top" wrapText="1"/>
    </xf>
    <xf numFmtId="2" fontId="16" fillId="0" borderId="16" xfId="1" applyNumberFormat="1" applyFont="1" applyBorder="1" applyAlignment="1">
      <alignment horizontal="center" vertical="top" wrapText="1"/>
    </xf>
    <xf numFmtId="2" fontId="16" fillId="0" borderId="17" xfId="1" applyNumberFormat="1" applyFont="1" applyBorder="1" applyAlignment="1">
      <alignment horizontal="center" vertical="top" wrapText="1"/>
    </xf>
    <xf numFmtId="49" fontId="16" fillId="0" borderId="1" xfId="1" applyNumberFormat="1" applyFont="1" applyBorder="1" applyAlignment="1">
      <alignment horizontal="center" vertical="top" wrapText="1"/>
    </xf>
    <xf numFmtId="2" fontId="15" fillId="0" borderId="12" xfId="1" applyNumberFormat="1" applyFont="1" applyBorder="1" applyAlignment="1">
      <alignment horizontal="center" vertical="top"/>
    </xf>
    <xf numFmtId="2" fontId="15" fillId="0" borderId="16" xfId="1" applyNumberFormat="1" applyFont="1" applyBorder="1" applyAlignment="1">
      <alignment horizontal="center" vertical="top"/>
    </xf>
    <xf numFmtId="2" fontId="15" fillId="0" borderId="17" xfId="1" applyNumberFormat="1" applyFont="1" applyBorder="1" applyAlignment="1">
      <alignment horizontal="center" vertical="top"/>
    </xf>
    <xf numFmtId="49" fontId="16" fillId="0" borderId="1" xfId="1" applyNumberFormat="1" applyFont="1" applyBorder="1" applyAlignment="1">
      <alignment horizontal="justify" vertical="top"/>
    </xf>
    <xf numFmtId="49" fontId="76" fillId="0" borderId="1" xfId="1" applyNumberFormat="1" applyFont="1" applyFill="1" applyBorder="1" applyAlignment="1">
      <alignment vertical="center" wrapText="1"/>
    </xf>
    <xf numFmtId="0" fontId="89" fillId="0" borderId="1" xfId="1" applyFont="1" applyFill="1" applyBorder="1" applyAlignment="1">
      <alignment vertical="center" wrapText="1"/>
    </xf>
    <xf numFmtId="0" fontId="20" fillId="0" borderId="1" xfId="1" applyFont="1" applyFill="1" applyBorder="1" applyAlignment="1">
      <alignment horizontal="center"/>
    </xf>
    <xf numFmtId="0" fontId="87" fillId="0" borderId="1" xfId="1" applyFont="1" applyFill="1" applyBorder="1" applyAlignment="1">
      <alignment vertical="center"/>
    </xf>
    <xf numFmtId="0" fontId="20" fillId="0" borderId="1" xfId="1" applyFont="1" applyFill="1" applyBorder="1"/>
    <xf numFmtId="168" fontId="19" fillId="3" borderId="1" xfId="1" applyNumberFormat="1" applyFont="1" applyFill="1" applyBorder="1" applyAlignment="1">
      <alignment horizontal="center" vertical="center" wrapText="1"/>
    </xf>
    <xf numFmtId="0" fontId="87" fillId="3" borderId="1" xfId="1" applyFont="1" applyFill="1" applyBorder="1" applyAlignment="1">
      <alignment vertical="center"/>
    </xf>
    <xf numFmtId="0" fontId="15" fillId="3" borderId="1" xfId="1" applyFont="1" applyFill="1" applyBorder="1" applyAlignment="1">
      <alignment vertical="center"/>
    </xf>
    <xf numFmtId="0" fontId="78" fillId="0" borderId="1" xfId="1" applyFont="1" applyFill="1" applyBorder="1" applyAlignment="1">
      <alignment vertical="center"/>
    </xf>
    <xf numFmtId="0" fontId="20" fillId="3" borderId="1" xfId="1" applyFont="1" applyFill="1" applyBorder="1"/>
    <xf numFmtId="0" fontId="78" fillId="3" borderId="1" xfId="1" applyFont="1" applyFill="1" applyBorder="1" applyAlignment="1">
      <alignment vertical="center"/>
    </xf>
    <xf numFmtId="49" fontId="93" fillId="0" borderId="1" xfId="1" applyNumberFormat="1" applyFont="1" applyBorder="1" applyAlignment="1">
      <alignment horizontal="center" vertical="center" wrapText="1"/>
    </xf>
    <xf numFmtId="0" fontId="98" fillId="0" borderId="1" xfId="1" applyFont="1" applyBorder="1" applyAlignment="1" applyProtection="1">
      <alignment horizontal="left" vertical="top" wrapText="1"/>
      <protection locked="0"/>
    </xf>
    <xf numFmtId="0" fontId="78" fillId="0" borderId="1" xfId="1" applyFont="1" applyFill="1" applyBorder="1" applyAlignment="1">
      <alignment horizontal="justify" vertical="top" wrapText="1"/>
    </xf>
    <xf numFmtId="0" fontId="78" fillId="0" borderId="1" xfId="1" applyFont="1" applyBorder="1" applyAlignment="1">
      <alignment horizontal="justify" vertical="top" wrapText="1"/>
    </xf>
    <xf numFmtId="49" fontId="91" fillId="0" borderId="1" xfId="1" applyNumberFormat="1" applyFont="1" applyBorder="1" applyAlignment="1">
      <alignment horizontal="center" vertical="center" wrapText="1"/>
    </xf>
    <xf numFmtId="167" fontId="87" fillId="0" borderId="1" xfId="1" applyNumberFormat="1" applyFont="1" applyBorder="1" applyAlignment="1">
      <alignment horizontal="center" vertical="top" wrapText="1"/>
    </xf>
    <xf numFmtId="0" fontId="87" fillId="0" borderId="1" xfId="1" applyFont="1" applyBorder="1" applyAlignment="1">
      <alignment horizontal="left" vertical="top" wrapText="1"/>
    </xf>
    <xf numFmtId="167" fontId="15" fillId="0" borderId="1" xfId="1" applyNumberFormat="1" applyFont="1" applyBorder="1" applyAlignment="1">
      <alignment horizontal="center" vertical="center" wrapText="1"/>
    </xf>
    <xf numFmtId="168" fontId="87" fillId="0" borderId="1" xfId="1" applyNumberFormat="1" applyFont="1" applyBorder="1" applyAlignment="1">
      <alignment horizontal="center" vertical="center"/>
    </xf>
    <xf numFmtId="0" fontId="78" fillId="0" borderId="1" xfId="1" applyFont="1" applyBorder="1" applyAlignment="1">
      <alignment horizontal="center" vertical="center"/>
    </xf>
    <xf numFmtId="49" fontId="15" fillId="0" borderId="1" xfId="881" applyNumberFormat="1" applyFont="1" applyBorder="1" applyAlignment="1">
      <alignment horizontal="center" vertical="center" wrapText="1"/>
    </xf>
    <xf numFmtId="49" fontId="16" fillId="0" borderId="1" xfId="881" applyNumberFormat="1" applyFont="1" applyBorder="1" applyAlignment="1">
      <alignment horizontal="center" vertical="center" wrapText="1"/>
    </xf>
    <xf numFmtId="49" fontId="16" fillId="0" borderId="1" xfId="881" applyNumberFormat="1" applyFont="1" applyBorder="1" applyAlignment="1">
      <alignment horizontal="center" vertical="center" wrapText="1"/>
    </xf>
    <xf numFmtId="0" fontId="78" fillId="0" borderId="1" xfId="1" applyFont="1" applyFill="1" applyBorder="1" applyAlignment="1" applyProtection="1">
      <alignment horizontal="justify" vertical="top" wrapText="1"/>
      <protection locked="0"/>
    </xf>
    <xf numFmtId="0" fontId="113" fillId="0" borderId="1" xfId="1" applyFont="1" applyFill="1" applyBorder="1" applyAlignment="1" applyProtection="1">
      <alignment horizontal="justify" vertical="top" wrapText="1"/>
      <protection locked="0"/>
    </xf>
    <xf numFmtId="0" fontId="15" fillId="3" borderId="1" xfId="881" applyFont="1" applyFill="1" applyBorder="1" applyAlignment="1">
      <alignment horizontal="left" vertical="top" wrapText="1"/>
    </xf>
    <xf numFmtId="4" fontId="16" fillId="0" borderId="1" xfId="881" applyNumberFormat="1" applyFont="1" applyBorder="1" applyAlignment="1">
      <alignment horizontal="center" vertical="top" wrapText="1"/>
    </xf>
    <xf numFmtId="0" fontId="16" fillId="3" borderId="1" xfId="881" applyFont="1" applyFill="1" applyBorder="1" applyAlignment="1">
      <alignment horizontal="left" vertical="top" wrapText="1"/>
    </xf>
    <xf numFmtId="168" fontId="97" fillId="3" borderId="1" xfId="821" applyNumberFormat="1" applyFont="1" applyFill="1" applyBorder="1" applyAlignment="1">
      <alignment horizontal="center" vertical="center" wrapText="1"/>
    </xf>
    <xf numFmtId="168" fontId="97" fillId="3" borderId="1" xfId="821" applyNumberFormat="1" applyFont="1" applyFill="1" applyBorder="1" applyAlignment="1">
      <alignment horizontal="justify" vertical="top" wrapText="1"/>
    </xf>
    <xf numFmtId="167" fontId="75" fillId="3" borderId="1" xfId="821" applyNumberFormat="1" applyFont="1" applyFill="1" applyBorder="1" applyAlignment="1">
      <alignment horizontal="center" vertical="center" wrapText="1"/>
    </xf>
    <xf numFmtId="0" fontId="87" fillId="3" borderId="1" xfId="821" applyFont="1" applyFill="1" applyBorder="1" applyAlignment="1">
      <alignment horizontal="center" vertical="center" wrapText="1"/>
    </xf>
    <xf numFmtId="49" fontId="98" fillId="3" borderId="1" xfId="821" applyNumberFormat="1" applyFont="1" applyFill="1" applyBorder="1" applyAlignment="1">
      <alignment horizontal="center" vertical="center" wrapText="1"/>
    </xf>
    <xf numFmtId="167" fontId="98" fillId="3" borderId="1" xfId="821" applyNumberFormat="1" applyFont="1" applyFill="1" applyBorder="1" applyAlignment="1">
      <alignment horizontal="center" vertical="center" wrapText="1"/>
    </xf>
    <xf numFmtId="0" fontId="87" fillId="3" borderId="1" xfId="821" applyFont="1" applyFill="1" applyBorder="1" applyAlignment="1">
      <alignment horizontal="center" vertical="top" wrapText="1"/>
    </xf>
    <xf numFmtId="0" fontId="97" fillId="3" borderId="1" xfId="821" applyFont="1" applyFill="1" applyBorder="1" applyAlignment="1">
      <alignment horizontal="left" vertical="top" wrapText="1"/>
    </xf>
    <xf numFmtId="168" fontId="78" fillId="3" borderId="1" xfId="1" applyNumberFormat="1" applyFont="1" applyFill="1" applyBorder="1" applyAlignment="1">
      <alignment horizontal="justify" vertical="top" wrapText="1"/>
    </xf>
    <xf numFmtId="0" fontId="78" fillId="3" borderId="1" xfId="821" applyFont="1" applyFill="1" applyBorder="1" applyAlignment="1">
      <alignment horizontal="justify" vertical="top" wrapText="1"/>
    </xf>
    <xf numFmtId="0" fontId="78" fillId="3" borderId="1" xfId="821" applyFont="1" applyFill="1" applyBorder="1" applyAlignment="1">
      <alignment horizontal="center" vertical="center" wrapText="1"/>
    </xf>
    <xf numFmtId="0" fontId="97" fillId="3" borderId="1" xfId="821" applyFont="1" applyFill="1" applyBorder="1" applyAlignment="1">
      <alignment horizontal="left" vertical="center" wrapText="1"/>
    </xf>
    <xf numFmtId="0" fontId="97" fillId="3" borderId="1" xfId="821" applyFont="1" applyFill="1" applyBorder="1" applyAlignment="1">
      <alignment horizontal="justify" vertical="top" wrapText="1"/>
    </xf>
    <xf numFmtId="49" fontId="97" fillId="3" borderId="1" xfId="821" applyNumberFormat="1" applyFont="1" applyFill="1" applyBorder="1" applyAlignment="1">
      <alignment horizontal="left" vertical="center" wrapText="1"/>
    </xf>
    <xf numFmtId="0" fontId="78" fillId="3" borderId="1" xfId="1" applyFont="1" applyFill="1" applyBorder="1" applyAlignment="1">
      <alignment horizontal="left" vertical="center" wrapText="1"/>
    </xf>
    <xf numFmtId="167" fontId="97" fillId="3" borderId="1" xfId="821" applyNumberFormat="1" applyFont="1" applyFill="1" applyBorder="1" applyAlignment="1">
      <alignment horizontal="left" vertical="top" wrapText="1"/>
    </xf>
    <xf numFmtId="168" fontId="78" fillId="3" borderId="1" xfId="1" applyNumberFormat="1" applyFont="1" applyFill="1" applyBorder="1" applyAlignment="1">
      <alignment horizontal="center" vertical="center" wrapText="1"/>
    </xf>
    <xf numFmtId="0" fontId="108" fillId="3" borderId="1" xfId="1" applyFont="1" applyFill="1" applyBorder="1" applyAlignment="1">
      <alignment horizontal="center" vertical="center" wrapText="1"/>
    </xf>
    <xf numFmtId="0" fontId="87" fillId="3" borderId="1" xfId="821" applyFont="1" applyFill="1" applyBorder="1" applyAlignment="1">
      <alignment horizontal="center"/>
    </xf>
    <xf numFmtId="168" fontId="105" fillId="0" borderId="1" xfId="1" applyNumberFormat="1" applyFont="1" applyBorder="1" applyAlignment="1">
      <alignment horizontal="center" vertical="top" wrapText="1"/>
    </xf>
    <xf numFmtId="0" fontId="80" fillId="0" borderId="12" xfId="1239" applyFont="1" applyFill="1" applyBorder="1"/>
    <xf numFmtId="0" fontId="80" fillId="0" borderId="16" xfId="1239" applyFont="1" applyFill="1" applyBorder="1"/>
    <xf numFmtId="0" fontId="80" fillId="0" borderId="17" xfId="1239" applyFont="1" applyFill="1" applyBorder="1"/>
    <xf numFmtId="167" fontId="80" fillId="0" borderId="1" xfId="1241" applyNumberFormat="1" applyFont="1" applyBorder="1" applyAlignment="1">
      <alignment horizontal="center" vertical="top" wrapText="1"/>
    </xf>
    <xf numFmtId="167" fontId="80" fillId="0" borderId="1" xfId="1241" applyNumberFormat="1" applyFont="1" applyBorder="1" applyAlignment="1">
      <alignment horizontal="center" vertical="top"/>
    </xf>
    <xf numFmtId="167" fontId="16" fillId="0" borderId="1" xfId="1241" applyNumberFormat="1" applyFont="1" applyBorder="1" applyAlignment="1">
      <alignment horizontal="justify" vertical="top" wrapText="1"/>
    </xf>
    <xf numFmtId="167" fontId="80" fillId="0" borderId="1" xfId="1241" applyNumberFormat="1" applyFont="1" applyBorder="1" applyAlignment="1">
      <alignment horizontal="left" vertical="top" wrapText="1"/>
    </xf>
    <xf numFmtId="0" fontId="16" fillId="0" borderId="12" xfId="1" applyFont="1" applyFill="1" applyBorder="1" applyAlignment="1">
      <alignment horizontal="justify" vertical="top" wrapText="1"/>
    </xf>
    <xf numFmtId="0" fontId="16" fillId="0" borderId="16" xfId="1" applyFont="1" applyFill="1" applyBorder="1" applyAlignment="1">
      <alignment horizontal="justify" vertical="top" wrapText="1"/>
    </xf>
    <xf numFmtId="0" fontId="16" fillId="0" borderId="17" xfId="1" applyFont="1" applyFill="1" applyBorder="1" applyAlignment="1">
      <alignment horizontal="justify" vertical="top" wrapText="1"/>
    </xf>
    <xf numFmtId="0" fontId="91" fillId="0" borderId="1" xfId="1" applyFont="1" applyBorder="1" applyAlignment="1">
      <alignment horizontal="center" vertical="top" wrapText="1"/>
    </xf>
    <xf numFmtId="0" fontId="91" fillId="0" borderId="1" xfId="1" applyFont="1" applyBorder="1" applyAlignment="1">
      <alignment horizontal="center" vertical="center" wrapText="1"/>
    </xf>
    <xf numFmtId="2" fontId="16" fillId="0" borderId="1" xfId="1" applyNumberFormat="1" applyFont="1" applyBorder="1" applyAlignment="1">
      <alignment horizontal="center" vertical="center" wrapText="1"/>
    </xf>
    <xf numFmtId="167" fontId="16" fillId="0" borderId="1" xfId="1" applyNumberFormat="1" applyFont="1" applyBorder="1" applyAlignment="1">
      <alignment horizontal="center" vertical="center" wrapText="1"/>
    </xf>
    <xf numFmtId="0" fontId="91" fillId="0" borderId="1" xfId="1" applyFont="1" applyBorder="1" applyAlignment="1">
      <alignment horizontal="justify" vertical="top" wrapText="1"/>
    </xf>
    <xf numFmtId="0" fontId="91" fillId="0" borderId="1" xfId="1" applyFont="1" applyFill="1" applyBorder="1" applyAlignment="1">
      <alignment horizontal="justify" vertical="top" wrapText="1"/>
    </xf>
    <xf numFmtId="0" fontId="91" fillId="0" borderId="1" xfId="1" applyFont="1" applyFill="1" applyBorder="1" applyAlignment="1">
      <alignment horizontal="left" vertical="top" wrapText="1"/>
    </xf>
    <xf numFmtId="0" fontId="119" fillId="0" borderId="1" xfId="1" applyFont="1" applyFill="1" applyBorder="1"/>
    <xf numFmtId="4" fontId="15" fillId="0" borderId="1" xfId="1" applyNumberFormat="1" applyFont="1" applyFill="1" applyBorder="1" applyAlignment="1" applyProtection="1">
      <alignment vertical="top" wrapText="1"/>
      <protection locked="0"/>
    </xf>
    <xf numFmtId="168" fontId="15" fillId="0" borderId="1" xfId="0" applyNumberFormat="1" applyFont="1" applyBorder="1" applyAlignment="1">
      <alignment horizontal="center" vertical="center" wrapText="1"/>
    </xf>
    <xf numFmtId="168" fontId="15" fillId="0" borderId="1" xfId="0" applyNumberFormat="1" applyFont="1" applyFill="1" applyBorder="1" applyAlignment="1">
      <alignment horizontal="justify" vertical="center" wrapText="1"/>
    </xf>
    <xf numFmtId="168" fontId="75" fillId="0" borderId="12" xfId="902" applyNumberFormat="1" applyFont="1" applyBorder="1" applyAlignment="1">
      <alignment horizontal="center" vertical="center" wrapText="1"/>
    </xf>
    <xf numFmtId="168" fontId="75" fillId="0" borderId="16" xfId="902" applyNumberFormat="1" applyFont="1" applyBorder="1" applyAlignment="1">
      <alignment horizontal="center" vertical="center" wrapText="1"/>
    </xf>
    <xf numFmtId="168" fontId="75" fillId="0" borderId="17" xfId="902" applyNumberFormat="1" applyFont="1" applyBorder="1" applyAlignment="1">
      <alignment horizontal="center" vertical="center" wrapText="1"/>
    </xf>
  </cellXfs>
  <cellStyles count="1245">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2" xfId="636" xr:uid="{00000000-0005-0000-0000-000079020000}"/>
    <cellStyle name="Гиперссылка 2 2" xfId="637" xr:uid="{00000000-0005-0000-0000-00007A020000}"/>
    <cellStyle name="Денежный 2" xfId="638" xr:uid="{00000000-0005-0000-0000-00007B020000}"/>
    <cellStyle name="Денежный 2 2" xfId="639" xr:uid="{00000000-0005-0000-0000-00007C020000}"/>
    <cellStyle name="Денежный 2 2 2" xfId="640" xr:uid="{00000000-0005-0000-0000-00007D020000}"/>
    <cellStyle name="Денежный 2 2 3" xfId="1177" xr:uid="{00000000-0005-0000-0000-00007E020000}"/>
    <cellStyle name="Денежный 2 3" xfId="641" xr:uid="{00000000-0005-0000-0000-00007F020000}"/>
    <cellStyle name="Денежный 2 3 2" xfId="642" xr:uid="{00000000-0005-0000-0000-000080020000}"/>
    <cellStyle name="Денежный 2 4" xfId="643" xr:uid="{00000000-0005-0000-0000-000081020000}"/>
    <cellStyle name="Денежный 2 5" xfId="1178" xr:uid="{00000000-0005-0000-0000-000082020000}"/>
    <cellStyle name="Денежный 3" xfId="644" xr:uid="{00000000-0005-0000-0000-000083020000}"/>
    <cellStyle name="Денежный 4" xfId="645" xr:uid="{00000000-0005-0000-0000-000084020000}"/>
    <cellStyle name="Заголовок 1 2" xfId="646" xr:uid="{00000000-0005-0000-0000-000085020000}"/>
    <cellStyle name="Заголовок 1 2 2" xfId="647" xr:uid="{00000000-0005-0000-0000-000086020000}"/>
    <cellStyle name="Заголовок 1 2 2 2" xfId="648" xr:uid="{00000000-0005-0000-0000-000087020000}"/>
    <cellStyle name="Заголовок 1 2 2 2 2" xfId="649" xr:uid="{00000000-0005-0000-0000-000088020000}"/>
    <cellStyle name="Заголовок 1 2 3" xfId="650" xr:uid="{00000000-0005-0000-0000-000089020000}"/>
    <cellStyle name="Заголовок 1 2 3 2" xfId="651" xr:uid="{00000000-0005-0000-0000-00008A020000}"/>
    <cellStyle name="Заголовок 1 2_Лист5" xfId="652" xr:uid="{00000000-0005-0000-0000-00008B020000}"/>
    <cellStyle name="Заголовок 1 3" xfId="653" xr:uid="{00000000-0005-0000-0000-00008C020000}"/>
    <cellStyle name="Заголовок 1 3 2" xfId="654" xr:uid="{00000000-0005-0000-0000-00008D020000}"/>
    <cellStyle name="Заголовок 1 3 2 2" xfId="655" xr:uid="{00000000-0005-0000-0000-00008E020000}"/>
    <cellStyle name="Заголовок 1 3 2 2 2" xfId="656" xr:uid="{00000000-0005-0000-0000-00008F020000}"/>
    <cellStyle name="Заголовок 1 3_Лист5" xfId="657" xr:uid="{00000000-0005-0000-0000-000090020000}"/>
    <cellStyle name="Заголовок 1 4" xfId="658" xr:uid="{00000000-0005-0000-0000-000091020000}"/>
    <cellStyle name="Заголовок 1 4 2" xfId="659" xr:uid="{00000000-0005-0000-0000-000092020000}"/>
    <cellStyle name="Заголовок 1 4 2 2" xfId="660" xr:uid="{00000000-0005-0000-0000-000093020000}"/>
    <cellStyle name="Заголовок 1 5" xfId="661" xr:uid="{00000000-0005-0000-0000-000094020000}"/>
    <cellStyle name="Заголовок 1 5 2" xfId="662" xr:uid="{00000000-0005-0000-0000-000095020000}"/>
    <cellStyle name="Заголовок 1 6" xfId="663" xr:uid="{00000000-0005-0000-0000-000096020000}"/>
    <cellStyle name="Заголовок 1 7" xfId="664" xr:uid="{00000000-0005-0000-0000-000097020000}"/>
    <cellStyle name="Заголовок 1 8" xfId="665" xr:uid="{00000000-0005-0000-0000-000098020000}"/>
    <cellStyle name="Заголовок 1 9" xfId="666" xr:uid="{00000000-0005-0000-0000-000099020000}"/>
    <cellStyle name="Заголовок 2 2" xfId="667" xr:uid="{00000000-0005-0000-0000-00009A020000}"/>
    <cellStyle name="Заголовок 2 2 2" xfId="668" xr:uid="{00000000-0005-0000-0000-00009B020000}"/>
    <cellStyle name="Заголовок 2 2 2 2" xfId="669" xr:uid="{00000000-0005-0000-0000-00009C020000}"/>
    <cellStyle name="Заголовок 2 2 2 2 2" xfId="670" xr:uid="{00000000-0005-0000-0000-00009D020000}"/>
    <cellStyle name="Заголовок 2 2 3" xfId="671" xr:uid="{00000000-0005-0000-0000-00009E020000}"/>
    <cellStyle name="Заголовок 2 2 3 2" xfId="672" xr:uid="{00000000-0005-0000-0000-00009F020000}"/>
    <cellStyle name="Заголовок 2 2_Лист5" xfId="673" xr:uid="{00000000-0005-0000-0000-0000A0020000}"/>
    <cellStyle name="Заголовок 2 3" xfId="674" xr:uid="{00000000-0005-0000-0000-0000A1020000}"/>
    <cellStyle name="Заголовок 2 3 2" xfId="675" xr:uid="{00000000-0005-0000-0000-0000A2020000}"/>
    <cellStyle name="Заголовок 2 3 2 2" xfId="676" xr:uid="{00000000-0005-0000-0000-0000A3020000}"/>
    <cellStyle name="Заголовок 2 3 2 2 2" xfId="677" xr:uid="{00000000-0005-0000-0000-0000A4020000}"/>
    <cellStyle name="Заголовок 2 3_Лист5" xfId="678" xr:uid="{00000000-0005-0000-0000-0000A5020000}"/>
    <cellStyle name="Заголовок 2 4" xfId="679" xr:uid="{00000000-0005-0000-0000-0000A6020000}"/>
    <cellStyle name="Заголовок 2 4 2" xfId="680" xr:uid="{00000000-0005-0000-0000-0000A7020000}"/>
    <cellStyle name="Заголовок 2 4 2 2" xfId="681" xr:uid="{00000000-0005-0000-0000-0000A8020000}"/>
    <cellStyle name="Заголовок 2 5" xfId="682" xr:uid="{00000000-0005-0000-0000-0000A9020000}"/>
    <cellStyle name="Заголовок 2 5 2" xfId="683" xr:uid="{00000000-0005-0000-0000-0000AA020000}"/>
    <cellStyle name="Заголовок 2 6" xfId="684" xr:uid="{00000000-0005-0000-0000-0000AB020000}"/>
    <cellStyle name="Заголовок 2 7" xfId="685" xr:uid="{00000000-0005-0000-0000-0000AC020000}"/>
    <cellStyle name="Заголовок 2 8" xfId="686" xr:uid="{00000000-0005-0000-0000-0000AD020000}"/>
    <cellStyle name="Заголовок 2 9" xfId="687" xr:uid="{00000000-0005-0000-0000-0000AE020000}"/>
    <cellStyle name="Заголовок 3 2" xfId="688" xr:uid="{00000000-0005-0000-0000-0000AF020000}"/>
    <cellStyle name="Заголовок 3 2 2" xfId="689" xr:uid="{00000000-0005-0000-0000-0000B0020000}"/>
    <cellStyle name="Заголовок 3 2 2 2" xfId="690" xr:uid="{00000000-0005-0000-0000-0000B1020000}"/>
    <cellStyle name="Заголовок 3 2 2 2 2" xfId="691" xr:uid="{00000000-0005-0000-0000-0000B2020000}"/>
    <cellStyle name="Заголовок 3 2 3" xfId="692" xr:uid="{00000000-0005-0000-0000-0000B3020000}"/>
    <cellStyle name="Заголовок 3 2 3 2" xfId="693" xr:uid="{00000000-0005-0000-0000-0000B4020000}"/>
    <cellStyle name="Заголовок 3 2_Лист5" xfId="694" xr:uid="{00000000-0005-0000-0000-0000B5020000}"/>
    <cellStyle name="Заголовок 3 3" xfId="695" xr:uid="{00000000-0005-0000-0000-0000B6020000}"/>
    <cellStyle name="Заголовок 3 3 2" xfId="696" xr:uid="{00000000-0005-0000-0000-0000B7020000}"/>
    <cellStyle name="Заголовок 3 3 2 2" xfId="697" xr:uid="{00000000-0005-0000-0000-0000B8020000}"/>
    <cellStyle name="Заголовок 3 3 2 2 2" xfId="698" xr:uid="{00000000-0005-0000-0000-0000B9020000}"/>
    <cellStyle name="Заголовок 3 3_Лист5" xfId="699" xr:uid="{00000000-0005-0000-0000-0000BA020000}"/>
    <cellStyle name="Заголовок 3 4" xfId="700" xr:uid="{00000000-0005-0000-0000-0000BB020000}"/>
    <cellStyle name="Заголовок 3 4 2" xfId="701" xr:uid="{00000000-0005-0000-0000-0000BC020000}"/>
    <cellStyle name="Заголовок 3 4 2 2" xfId="702" xr:uid="{00000000-0005-0000-0000-0000BD020000}"/>
    <cellStyle name="Заголовок 3 5" xfId="703" xr:uid="{00000000-0005-0000-0000-0000BE020000}"/>
    <cellStyle name="Заголовок 3 5 2" xfId="704" xr:uid="{00000000-0005-0000-0000-0000BF020000}"/>
    <cellStyle name="Заголовок 3 6" xfId="705" xr:uid="{00000000-0005-0000-0000-0000C0020000}"/>
    <cellStyle name="Заголовок 3 7" xfId="706" xr:uid="{00000000-0005-0000-0000-0000C1020000}"/>
    <cellStyle name="Заголовок 3 8" xfId="707" xr:uid="{00000000-0005-0000-0000-0000C2020000}"/>
    <cellStyle name="Заголовок 3 9" xfId="708" xr:uid="{00000000-0005-0000-0000-0000C3020000}"/>
    <cellStyle name="Заголовок 4 2" xfId="709" xr:uid="{00000000-0005-0000-0000-0000C4020000}"/>
    <cellStyle name="Заголовок 4 2 2" xfId="710" xr:uid="{00000000-0005-0000-0000-0000C5020000}"/>
    <cellStyle name="Заголовок 4 2 2 2" xfId="711" xr:uid="{00000000-0005-0000-0000-0000C6020000}"/>
    <cellStyle name="Заголовок 4 2 2 2 2" xfId="712" xr:uid="{00000000-0005-0000-0000-0000C7020000}"/>
    <cellStyle name="Заголовок 4 2 3" xfId="713" xr:uid="{00000000-0005-0000-0000-0000C8020000}"/>
    <cellStyle name="Заголовок 4 2 3 2" xfId="714" xr:uid="{00000000-0005-0000-0000-0000C9020000}"/>
    <cellStyle name="Заголовок 4 2_Лист5" xfId="715" xr:uid="{00000000-0005-0000-0000-0000CA020000}"/>
    <cellStyle name="Заголовок 4 3" xfId="716" xr:uid="{00000000-0005-0000-0000-0000CB020000}"/>
    <cellStyle name="Заголовок 4 3 2" xfId="717" xr:uid="{00000000-0005-0000-0000-0000CC020000}"/>
    <cellStyle name="Заголовок 4 3 2 2" xfId="718" xr:uid="{00000000-0005-0000-0000-0000CD020000}"/>
    <cellStyle name="Заголовок 4 3 2 2 2" xfId="719" xr:uid="{00000000-0005-0000-0000-0000CE020000}"/>
    <cellStyle name="Заголовок 4 3_Лист5" xfId="720" xr:uid="{00000000-0005-0000-0000-0000CF020000}"/>
    <cellStyle name="Заголовок 4 4" xfId="721" xr:uid="{00000000-0005-0000-0000-0000D0020000}"/>
    <cellStyle name="Заголовок 4 4 2" xfId="722" xr:uid="{00000000-0005-0000-0000-0000D1020000}"/>
    <cellStyle name="Заголовок 4 4 2 2" xfId="723" xr:uid="{00000000-0005-0000-0000-0000D2020000}"/>
    <cellStyle name="Заголовок 4 5" xfId="724" xr:uid="{00000000-0005-0000-0000-0000D3020000}"/>
    <cellStyle name="Заголовок 4 5 2" xfId="725" xr:uid="{00000000-0005-0000-0000-0000D4020000}"/>
    <cellStyle name="Заголовок 4 6" xfId="726" xr:uid="{00000000-0005-0000-0000-0000D5020000}"/>
    <cellStyle name="Заголовок 4 7" xfId="727" xr:uid="{00000000-0005-0000-0000-0000D6020000}"/>
    <cellStyle name="Заголовок 4 8" xfId="728" xr:uid="{00000000-0005-0000-0000-0000D7020000}"/>
    <cellStyle name="Заголовок 4 9" xfId="729" xr:uid="{00000000-0005-0000-0000-0000D8020000}"/>
    <cellStyle name="Итог 2" xfId="730" xr:uid="{00000000-0005-0000-0000-0000D9020000}"/>
    <cellStyle name="Итог 2 2" xfId="731" xr:uid="{00000000-0005-0000-0000-0000DA020000}"/>
    <cellStyle name="Итог 2 2 2" xfId="732" xr:uid="{00000000-0005-0000-0000-0000DB020000}"/>
    <cellStyle name="Итог 2 2 2 2" xfId="733" xr:uid="{00000000-0005-0000-0000-0000DC020000}"/>
    <cellStyle name="Итог 2 3" xfId="734" xr:uid="{00000000-0005-0000-0000-0000DD020000}"/>
    <cellStyle name="Итог 2 3 2" xfId="735" xr:uid="{00000000-0005-0000-0000-0000DE020000}"/>
    <cellStyle name="Итог 2_Лист5" xfId="736" xr:uid="{00000000-0005-0000-0000-0000DF020000}"/>
    <cellStyle name="Итог 3" xfId="737" xr:uid="{00000000-0005-0000-0000-0000E0020000}"/>
    <cellStyle name="Итог 3 2" xfId="738" xr:uid="{00000000-0005-0000-0000-0000E1020000}"/>
    <cellStyle name="Итог 3 2 2" xfId="739" xr:uid="{00000000-0005-0000-0000-0000E2020000}"/>
    <cellStyle name="Итог 3 2 2 2" xfId="740" xr:uid="{00000000-0005-0000-0000-0000E3020000}"/>
    <cellStyle name="Итог 3_Лист5" xfId="741" xr:uid="{00000000-0005-0000-0000-0000E4020000}"/>
    <cellStyle name="Итог 4" xfId="742" xr:uid="{00000000-0005-0000-0000-0000E5020000}"/>
    <cellStyle name="Итог 4 2" xfId="743" xr:uid="{00000000-0005-0000-0000-0000E6020000}"/>
    <cellStyle name="Итог 4 2 2" xfId="744" xr:uid="{00000000-0005-0000-0000-0000E7020000}"/>
    <cellStyle name="Итог 5" xfId="745" xr:uid="{00000000-0005-0000-0000-0000E8020000}"/>
    <cellStyle name="Итог 5 2" xfId="746" xr:uid="{00000000-0005-0000-0000-0000E9020000}"/>
    <cellStyle name="Итог 6" xfId="747" xr:uid="{00000000-0005-0000-0000-0000EA020000}"/>
    <cellStyle name="Итог 7" xfId="748" xr:uid="{00000000-0005-0000-0000-0000EB020000}"/>
    <cellStyle name="Итог 8" xfId="749" xr:uid="{00000000-0005-0000-0000-0000EC020000}"/>
    <cellStyle name="Итог 9" xfId="750" xr:uid="{00000000-0005-0000-0000-0000ED020000}"/>
    <cellStyle name="Контрольная ячейка 2" xfId="751" xr:uid="{00000000-0005-0000-0000-0000EE020000}"/>
    <cellStyle name="Контрольная ячейка 2 2" xfId="752" xr:uid="{00000000-0005-0000-0000-0000EF020000}"/>
    <cellStyle name="Контрольная ячейка 2 2 2" xfId="753" xr:uid="{00000000-0005-0000-0000-0000F0020000}"/>
    <cellStyle name="Контрольная ячейка 2 2 2 2" xfId="754" xr:uid="{00000000-0005-0000-0000-0000F1020000}"/>
    <cellStyle name="Контрольная ячейка 2 3" xfId="755" xr:uid="{00000000-0005-0000-0000-0000F2020000}"/>
    <cellStyle name="Контрольная ячейка 2 3 2" xfId="756" xr:uid="{00000000-0005-0000-0000-0000F3020000}"/>
    <cellStyle name="Контрольная ячейка 2_Лист5" xfId="757" xr:uid="{00000000-0005-0000-0000-0000F4020000}"/>
    <cellStyle name="Контрольная ячейка 3" xfId="758" xr:uid="{00000000-0005-0000-0000-0000F5020000}"/>
    <cellStyle name="Контрольная ячейка 3 2" xfId="759" xr:uid="{00000000-0005-0000-0000-0000F6020000}"/>
    <cellStyle name="Контрольная ячейка 3 2 2" xfId="760" xr:uid="{00000000-0005-0000-0000-0000F7020000}"/>
    <cellStyle name="Контрольная ячейка 3 2 2 2" xfId="761" xr:uid="{00000000-0005-0000-0000-0000F8020000}"/>
    <cellStyle name="Контрольная ячейка 3_Лист5" xfId="762" xr:uid="{00000000-0005-0000-0000-0000F9020000}"/>
    <cellStyle name="Контрольная ячейка 4" xfId="763" xr:uid="{00000000-0005-0000-0000-0000FA020000}"/>
    <cellStyle name="Контрольная ячейка 4 2" xfId="764" xr:uid="{00000000-0005-0000-0000-0000FB020000}"/>
    <cellStyle name="Контрольная ячейка 4 2 2" xfId="765" xr:uid="{00000000-0005-0000-0000-0000FC020000}"/>
    <cellStyle name="Контрольная ячейка 5" xfId="766" xr:uid="{00000000-0005-0000-0000-0000FD020000}"/>
    <cellStyle name="Контрольная ячейка 5 2" xfId="767" xr:uid="{00000000-0005-0000-0000-0000FE020000}"/>
    <cellStyle name="Контрольная ячейка 6" xfId="768" xr:uid="{00000000-0005-0000-0000-0000FF020000}"/>
    <cellStyle name="Контрольная ячейка 7" xfId="769" xr:uid="{00000000-0005-0000-0000-000000030000}"/>
    <cellStyle name="Контрольная ячейка 8" xfId="770" xr:uid="{00000000-0005-0000-0000-000001030000}"/>
    <cellStyle name="Контрольная ячейка 9" xfId="771" xr:uid="{00000000-0005-0000-0000-000002030000}"/>
    <cellStyle name="Название 2" xfId="772" xr:uid="{00000000-0005-0000-0000-000003030000}"/>
    <cellStyle name="Название 2 2" xfId="773" xr:uid="{00000000-0005-0000-0000-000004030000}"/>
    <cellStyle name="Название 2 2 2" xfId="774" xr:uid="{00000000-0005-0000-0000-000005030000}"/>
    <cellStyle name="Название 2 2 2 2" xfId="775" xr:uid="{00000000-0005-0000-0000-000006030000}"/>
    <cellStyle name="Название 2 3" xfId="776" xr:uid="{00000000-0005-0000-0000-000007030000}"/>
    <cellStyle name="Название 2 3 2" xfId="777" xr:uid="{00000000-0005-0000-0000-000008030000}"/>
    <cellStyle name="Название 2_Лист5" xfId="778" xr:uid="{00000000-0005-0000-0000-000009030000}"/>
    <cellStyle name="Название 3" xfId="779" xr:uid="{00000000-0005-0000-0000-00000A030000}"/>
    <cellStyle name="Название 3 2" xfId="780" xr:uid="{00000000-0005-0000-0000-00000B030000}"/>
    <cellStyle name="Название 3 2 2" xfId="781" xr:uid="{00000000-0005-0000-0000-00000C030000}"/>
    <cellStyle name="Название 3 2 2 2" xfId="782" xr:uid="{00000000-0005-0000-0000-00000D030000}"/>
    <cellStyle name="Название 3_Лист5" xfId="783" xr:uid="{00000000-0005-0000-0000-00000E030000}"/>
    <cellStyle name="Название 4" xfId="784" xr:uid="{00000000-0005-0000-0000-00000F030000}"/>
    <cellStyle name="Название 4 2" xfId="785" xr:uid="{00000000-0005-0000-0000-000010030000}"/>
    <cellStyle name="Название 4 2 2" xfId="786" xr:uid="{00000000-0005-0000-0000-000011030000}"/>
    <cellStyle name="Название 5" xfId="787" xr:uid="{00000000-0005-0000-0000-000012030000}"/>
    <cellStyle name="Название 5 2" xfId="788" xr:uid="{00000000-0005-0000-0000-000013030000}"/>
    <cellStyle name="Название 6" xfId="789" xr:uid="{00000000-0005-0000-0000-000014030000}"/>
    <cellStyle name="Название 7" xfId="790" xr:uid="{00000000-0005-0000-0000-000015030000}"/>
    <cellStyle name="Название 8" xfId="791" xr:uid="{00000000-0005-0000-0000-000016030000}"/>
    <cellStyle name="Название 9" xfId="792" xr:uid="{00000000-0005-0000-0000-000017030000}"/>
    <cellStyle name="Нейтральный 2" xfId="793" xr:uid="{00000000-0005-0000-0000-000018030000}"/>
    <cellStyle name="Нейтральный 2 2" xfId="794" xr:uid="{00000000-0005-0000-0000-000019030000}"/>
    <cellStyle name="Нейтральный 2 2 2" xfId="795" xr:uid="{00000000-0005-0000-0000-00001A030000}"/>
    <cellStyle name="Нейтральный 2 2 2 2" xfId="796" xr:uid="{00000000-0005-0000-0000-00001B030000}"/>
    <cellStyle name="Нейтральный 2 3" xfId="797" xr:uid="{00000000-0005-0000-0000-00001C030000}"/>
    <cellStyle name="Нейтральный 2 3 2" xfId="798" xr:uid="{00000000-0005-0000-0000-00001D030000}"/>
    <cellStyle name="Нейтральный 2_Лист5" xfId="799" xr:uid="{00000000-0005-0000-0000-00001E030000}"/>
    <cellStyle name="Нейтральный 3" xfId="800" xr:uid="{00000000-0005-0000-0000-00001F030000}"/>
    <cellStyle name="Нейтральный 3 2" xfId="801" xr:uid="{00000000-0005-0000-0000-000020030000}"/>
    <cellStyle name="Нейтральный 3 2 2" xfId="802" xr:uid="{00000000-0005-0000-0000-000021030000}"/>
    <cellStyle name="Нейтральный 3 2 2 2" xfId="803" xr:uid="{00000000-0005-0000-0000-000022030000}"/>
    <cellStyle name="Нейтральный 3_Лист5" xfId="804" xr:uid="{00000000-0005-0000-0000-000023030000}"/>
    <cellStyle name="Нейтральный 4" xfId="805" xr:uid="{00000000-0005-0000-0000-000024030000}"/>
    <cellStyle name="Нейтральный 4 2" xfId="806" xr:uid="{00000000-0005-0000-0000-000025030000}"/>
    <cellStyle name="Нейтральный 4 2 2" xfId="807" xr:uid="{00000000-0005-0000-0000-000026030000}"/>
    <cellStyle name="Нейтральный 5" xfId="808" xr:uid="{00000000-0005-0000-0000-000027030000}"/>
    <cellStyle name="Нейтральный 5 2" xfId="809" xr:uid="{00000000-0005-0000-0000-000028030000}"/>
    <cellStyle name="Нейтральный 6" xfId="810" xr:uid="{00000000-0005-0000-0000-000029030000}"/>
    <cellStyle name="Нейтральный 7" xfId="811" xr:uid="{00000000-0005-0000-0000-00002A030000}"/>
    <cellStyle name="Нейтральный 8" xfId="812" xr:uid="{00000000-0005-0000-0000-00002B030000}"/>
    <cellStyle name="Нейтральный 9" xfId="813" xr:uid="{00000000-0005-0000-0000-00002C030000}"/>
    <cellStyle name="Обычный" xfId="0" builtinId="0"/>
    <cellStyle name="Обычный 10" xfId="814" xr:uid="{00000000-0005-0000-0000-00002E030000}"/>
    <cellStyle name="Обычный 11" xfId="815" xr:uid="{00000000-0005-0000-0000-00002F030000}"/>
    <cellStyle name="Обычный 12" xfId="816" xr:uid="{00000000-0005-0000-0000-000030030000}"/>
    <cellStyle name="Обычный 12 2" xfId="817" xr:uid="{00000000-0005-0000-0000-000031030000}"/>
    <cellStyle name="Обычный 12 2 2" xfId="818" xr:uid="{00000000-0005-0000-0000-000032030000}"/>
    <cellStyle name="Обычный 12 3" xfId="819" xr:uid="{00000000-0005-0000-0000-000033030000}"/>
    <cellStyle name="Обычный 12 3 2" xfId="820" xr:uid="{00000000-0005-0000-0000-000034030000}"/>
    <cellStyle name="Обычный 12 4" xfId="821" xr:uid="{00000000-0005-0000-0000-000035030000}"/>
    <cellStyle name="Обычный 12_Лист5" xfId="822" xr:uid="{00000000-0005-0000-0000-000036030000}"/>
    <cellStyle name="Обычный 13" xfId="823" xr:uid="{00000000-0005-0000-0000-000037030000}"/>
    <cellStyle name="Обычный 13 2" xfId="824" xr:uid="{00000000-0005-0000-0000-000038030000}"/>
    <cellStyle name="Обычный 13 2 2" xfId="825" xr:uid="{00000000-0005-0000-0000-000039030000}"/>
    <cellStyle name="Обычный 13 3" xfId="826" xr:uid="{00000000-0005-0000-0000-00003A030000}"/>
    <cellStyle name="Обычный 13 4" xfId="1174" xr:uid="{00000000-0005-0000-0000-00003B030000}"/>
    <cellStyle name="Обычный 13_Лист5" xfId="827" xr:uid="{00000000-0005-0000-0000-00003C030000}"/>
    <cellStyle name="Обычный 14" xfId="828" xr:uid="{00000000-0005-0000-0000-00003D030000}"/>
    <cellStyle name="Обычный 14 2" xfId="829" xr:uid="{00000000-0005-0000-0000-00003E030000}"/>
    <cellStyle name="Обычный 14 2 2" xfId="830" xr:uid="{00000000-0005-0000-0000-00003F030000}"/>
    <cellStyle name="Обычный 14 2 2 2" xfId="831" xr:uid="{00000000-0005-0000-0000-000040030000}"/>
    <cellStyle name="Обычный 14 2 2 2 2" xfId="832" xr:uid="{00000000-0005-0000-0000-000041030000}"/>
    <cellStyle name="Обычный 14 2 3" xfId="833" xr:uid="{00000000-0005-0000-0000-000042030000}"/>
    <cellStyle name="Обычный 14 2 4" xfId="834" xr:uid="{00000000-0005-0000-0000-000043030000}"/>
    <cellStyle name="Обычный 14 2 5" xfId="1179" xr:uid="{00000000-0005-0000-0000-000044030000}"/>
    <cellStyle name="Обычный 14 3" xfId="835" xr:uid="{00000000-0005-0000-0000-000045030000}"/>
    <cellStyle name="Обычный 14 3 2" xfId="836" xr:uid="{00000000-0005-0000-0000-000046030000}"/>
    <cellStyle name="Обычный 14 4" xfId="837" xr:uid="{00000000-0005-0000-0000-000047030000}"/>
    <cellStyle name="Обычный 14 4 2" xfId="838" xr:uid="{00000000-0005-0000-0000-000048030000}"/>
    <cellStyle name="Обычный 14 4 2 2" xfId="839" xr:uid="{00000000-0005-0000-0000-000049030000}"/>
    <cellStyle name="Обычный 14 4 2 3" xfId="840" xr:uid="{00000000-0005-0000-0000-00004A030000}"/>
    <cellStyle name="Обычный 14 4 2 4" xfId="841" xr:uid="{00000000-0005-0000-0000-00004B030000}"/>
    <cellStyle name="Обычный 14 4 3" xfId="842" xr:uid="{00000000-0005-0000-0000-00004C030000}"/>
    <cellStyle name="Обычный 14 4 3 2" xfId="843" xr:uid="{00000000-0005-0000-0000-00004D030000}"/>
    <cellStyle name="Обычный 14 4 3 3" xfId="844" xr:uid="{00000000-0005-0000-0000-00004E030000}"/>
    <cellStyle name="Обычный 14 4 3 4" xfId="1180" xr:uid="{00000000-0005-0000-0000-00004F030000}"/>
    <cellStyle name="Обычный 14 4 4" xfId="845" xr:uid="{00000000-0005-0000-0000-000050030000}"/>
    <cellStyle name="Обычный 14 4 4 2" xfId="846" xr:uid="{00000000-0005-0000-0000-000051030000}"/>
    <cellStyle name="Обычный 14 4 4 2 2" xfId="847" xr:uid="{00000000-0005-0000-0000-000052030000}"/>
    <cellStyle name="Обычный 14 4 4 2 2 2" xfId="848" xr:uid="{00000000-0005-0000-0000-000053030000}"/>
    <cellStyle name="Обычный 14 4 4 2 2 2 2" xfId="849" xr:uid="{00000000-0005-0000-0000-000054030000}"/>
    <cellStyle name="Обычный 14 4 4 2 2 2 2 2" xfId="850" xr:uid="{00000000-0005-0000-0000-000055030000}"/>
    <cellStyle name="Обычный 14 4 4 2 2 2 2 2 2" xfId="851" xr:uid="{00000000-0005-0000-0000-000056030000}"/>
    <cellStyle name="Обычный 14 4 4 2 2 2 2 3" xfId="852" xr:uid="{00000000-0005-0000-0000-000057030000}"/>
    <cellStyle name="Обычный 14 4 4 2 2 2 2 3 2" xfId="853" xr:uid="{00000000-0005-0000-0000-000058030000}"/>
    <cellStyle name="Обычный 14 4 4 2 2 2 3" xfId="1181" xr:uid="{00000000-0005-0000-0000-000059030000}"/>
    <cellStyle name="Обычный 14 4 4 2 2 3" xfId="854" xr:uid="{00000000-0005-0000-0000-00005A030000}"/>
    <cellStyle name="Обычный 14 4 4 2 2 4" xfId="1182" xr:uid="{00000000-0005-0000-0000-00005B030000}"/>
    <cellStyle name="Обычный 14 4 4 2 3" xfId="855" xr:uid="{00000000-0005-0000-0000-00005C030000}"/>
    <cellStyle name="Обычный 14 4 4 2 4" xfId="856" xr:uid="{00000000-0005-0000-0000-00005D030000}"/>
    <cellStyle name="Обычный 14 4 4 2 4 2" xfId="1166" xr:uid="{00000000-0005-0000-0000-00005E030000}"/>
    <cellStyle name="Обычный 14 4 4 2 4 3" xfId="1176" xr:uid="{00000000-0005-0000-0000-00005F030000}"/>
    <cellStyle name="Обычный 14 4 4 2 4 4" xfId="1215" xr:uid="{00000000-0005-0000-0000-000060030000}"/>
    <cellStyle name="Обычный 14 4 4 2 4 5" xfId="1216" xr:uid="{00000000-0005-0000-0000-000061030000}"/>
    <cellStyle name="Обычный 14 4 4 2 4 6" xfId="1217" xr:uid="{00000000-0005-0000-0000-000062030000}"/>
    <cellStyle name="Обычный 14 4 4 2 4 7" xfId="1229" xr:uid="{00000000-0005-0000-0000-000063030000}"/>
    <cellStyle name="Обычный 14 4 4 2 4 8" xfId="1243" xr:uid="{00000000-0005-0000-0000-000064030000}"/>
    <cellStyle name="Обычный 14 4 4 2 5" xfId="1230" xr:uid="{00000000-0005-0000-0000-000065030000}"/>
    <cellStyle name="Обычный 14 4 4 2 5 2" xfId="1244" xr:uid="{00000000-0005-0000-0000-000066030000}"/>
    <cellStyle name="Обычный 14 4 4 3" xfId="857" xr:uid="{00000000-0005-0000-0000-000067030000}"/>
    <cellStyle name="Обычный 14 4 4 4" xfId="1183" xr:uid="{00000000-0005-0000-0000-000068030000}"/>
    <cellStyle name="Обычный 14 4 5" xfId="858" xr:uid="{00000000-0005-0000-0000-000069030000}"/>
    <cellStyle name="Обычный 14 4 6" xfId="1231" xr:uid="{00000000-0005-0000-0000-00006A030000}"/>
    <cellStyle name="Обычный 14 4_Лист5" xfId="859" xr:uid="{00000000-0005-0000-0000-00006B030000}"/>
    <cellStyle name="Обычный 14 5" xfId="860" xr:uid="{00000000-0005-0000-0000-00006C030000}"/>
    <cellStyle name="Обычный 14 5 2" xfId="1184" xr:uid="{00000000-0005-0000-0000-00006D030000}"/>
    <cellStyle name="Обычный 14 6" xfId="861" xr:uid="{00000000-0005-0000-0000-00006E030000}"/>
    <cellStyle name="Обычный 14 7" xfId="862" xr:uid="{00000000-0005-0000-0000-00006F030000}"/>
    <cellStyle name="Обычный 14_Лист5" xfId="863" xr:uid="{00000000-0005-0000-0000-000070030000}"/>
    <cellStyle name="Обычный 15" xfId="1" xr:uid="{00000000-0005-0000-0000-000071030000}"/>
    <cellStyle name="Обычный 15 2" xfId="864" xr:uid="{00000000-0005-0000-0000-000072030000}"/>
    <cellStyle name="Обычный 15 2 2" xfId="865" xr:uid="{00000000-0005-0000-0000-000073030000}"/>
    <cellStyle name="Обычный 15 2_Лист5" xfId="866" xr:uid="{00000000-0005-0000-0000-000074030000}"/>
    <cellStyle name="Обычный 16" xfId="867" xr:uid="{00000000-0005-0000-0000-000075030000}"/>
    <cellStyle name="Обычный 16 2" xfId="868" xr:uid="{00000000-0005-0000-0000-000076030000}"/>
    <cellStyle name="Обычный 16 2 2" xfId="869" xr:uid="{00000000-0005-0000-0000-000077030000}"/>
    <cellStyle name="Обычный 16 2 2 2" xfId="870" xr:uid="{00000000-0005-0000-0000-000078030000}"/>
    <cellStyle name="Обычный 16 3" xfId="871" xr:uid="{00000000-0005-0000-0000-000079030000}"/>
    <cellStyle name="Обычный 16 4" xfId="872" xr:uid="{00000000-0005-0000-0000-00007A030000}"/>
    <cellStyle name="Обычный 16 5" xfId="873" xr:uid="{00000000-0005-0000-0000-00007B030000}"/>
    <cellStyle name="Обычный 16_Лист5" xfId="874" xr:uid="{00000000-0005-0000-0000-00007C030000}"/>
    <cellStyle name="Обычный 17" xfId="875" xr:uid="{00000000-0005-0000-0000-00007D030000}"/>
    <cellStyle name="Обычный 17 2" xfId="876" xr:uid="{00000000-0005-0000-0000-00007E030000}"/>
    <cellStyle name="Обычный 17 3" xfId="877" xr:uid="{00000000-0005-0000-0000-00007F030000}"/>
    <cellStyle name="Обычный 17 4" xfId="878" xr:uid="{00000000-0005-0000-0000-000080030000}"/>
    <cellStyle name="Обычный 17_Лист5" xfId="879" xr:uid="{00000000-0005-0000-0000-000081030000}"/>
    <cellStyle name="Обычный 18" xfId="880" xr:uid="{00000000-0005-0000-0000-000082030000}"/>
    <cellStyle name="Обычный 18 2" xfId="881" xr:uid="{00000000-0005-0000-0000-000083030000}"/>
    <cellStyle name="Обычный 18 2 2" xfId="882" xr:uid="{00000000-0005-0000-0000-000084030000}"/>
    <cellStyle name="Обычный 18 3" xfId="883" xr:uid="{00000000-0005-0000-0000-000085030000}"/>
    <cellStyle name="Обычный 18_Лист5" xfId="884" xr:uid="{00000000-0005-0000-0000-000086030000}"/>
    <cellStyle name="Обычный 19" xfId="885" xr:uid="{00000000-0005-0000-0000-000087030000}"/>
    <cellStyle name="Обычный 19 2" xfId="886" xr:uid="{00000000-0005-0000-0000-000088030000}"/>
    <cellStyle name="Обычный 19 2 2" xfId="887" xr:uid="{00000000-0005-0000-0000-000089030000}"/>
    <cellStyle name="Обычный 19 2 2 2" xfId="888" xr:uid="{00000000-0005-0000-0000-00008A030000}"/>
    <cellStyle name="Обычный 19 2 2 2 2" xfId="1185" xr:uid="{00000000-0005-0000-0000-00008B030000}"/>
    <cellStyle name="Обычный 19 2 2 3" xfId="889" xr:uid="{00000000-0005-0000-0000-00008C030000}"/>
    <cellStyle name="Обычный 19 2 2 4" xfId="1186" xr:uid="{00000000-0005-0000-0000-00008D030000}"/>
    <cellStyle name="Обычный 19 2 2_Лист5" xfId="890" xr:uid="{00000000-0005-0000-0000-00008E030000}"/>
    <cellStyle name="Обычный 19 2 3" xfId="891" xr:uid="{00000000-0005-0000-0000-00008F030000}"/>
    <cellStyle name="Обычный 19 2 3 2" xfId="1187" xr:uid="{00000000-0005-0000-0000-000090030000}"/>
    <cellStyle name="Обычный 19 2 4" xfId="892" xr:uid="{00000000-0005-0000-0000-000091030000}"/>
    <cellStyle name="Обычный 19 2 5" xfId="1188" xr:uid="{00000000-0005-0000-0000-000092030000}"/>
    <cellStyle name="Обычный 19 2 6" xfId="1189" xr:uid="{00000000-0005-0000-0000-000093030000}"/>
    <cellStyle name="Обычный 19 2 7" xfId="1190" xr:uid="{00000000-0005-0000-0000-000094030000}"/>
    <cellStyle name="Обычный 19 2_Лист5" xfId="893" xr:uid="{00000000-0005-0000-0000-000095030000}"/>
    <cellStyle name="Обычный 19 3" xfId="894" xr:uid="{00000000-0005-0000-0000-000096030000}"/>
    <cellStyle name="Обычный 19 3 2" xfId="895" xr:uid="{00000000-0005-0000-0000-000097030000}"/>
    <cellStyle name="Обычный 19_Лист5" xfId="896" xr:uid="{00000000-0005-0000-0000-000098030000}"/>
    <cellStyle name="Обычный 2" xfId="897" xr:uid="{00000000-0005-0000-0000-000099030000}"/>
    <cellStyle name="Обычный 2 2" xfId="898" xr:uid="{00000000-0005-0000-0000-00009A030000}"/>
    <cellStyle name="Обычный 2 2 2" xfId="899" xr:uid="{00000000-0005-0000-0000-00009B030000}"/>
    <cellStyle name="Обычный 2 2 2 2" xfId="900" xr:uid="{00000000-0005-0000-0000-00009C030000}"/>
    <cellStyle name="Обычный 2 2 2 2 2" xfId="901" xr:uid="{00000000-0005-0000-0000-00009D030000}"/>
    <cellStyle name="Обычный 2 2 2 3" xfId="902" xr:uid="{00000000-0005-0000-0000-00009E030000}"/>
    <cellStyle name="Обычный 2 2 3" xfId="903" xr:uid="{00000000-0005-0000-0000-00009F030000}"/>
    <cellStyle name="Обычный 2 3" xfId="904" xr:uid="{00000000-0005-0000-0000-0000A0030000}"/>
    <cellStyle name="Обычный 2 4" xfId="905" xr:uid="{00000000-0005-0000-0000-0000A1030000}"/>
    <cellStyle name="Обычный 2 4 2" xfId="906" xr:uid="{00000000-0005-0000-0000-0000A2030000}"/>
    <cellStyle name="Обычный 2 4 2 2" xfId="907" xr:uid="{00000000-0005-0000-0000-0000A3030000}"/>
    <cellStyle name="Обычный 2 4 2 2 2" xfId="908" xr:uid="{00000000-0005-0000-0000-0000A4030000}"/>
    <cellStyle name="Обычный 2 4 2 2 2 2" xfId="909" xr:uid="{00000000-0005-0000-0000-0000A5030000}"/>
    <cellStyle name="Обычный 2 4 3" xfId="910" xr:uid="{00000000-0005-0000-0000-0000A6030000}"/>
    <cellStyle name="Обычный 2 4_Лист5" xfId="911" xr:uid="{00000000-0005-0000-0000-0000A7030000}"/>
    <cellStyle name="Обычный 2 5" xfId="912" xr:uid="{00000000-0005-0000-0000-0000A8030000}"/>
    <cellStyle name="Обычный 2 5 2" xfId="913" xr:uid="{00000000-0005-0000-0000-0000A9030000}"/>
    <cellStyle name="Обычный 2 5 2 2" xfId="914" xr:uid="{00000000-0005-0000-0000-0000AA030000}"/>
    <cellStyle name="Обычный 2 5 3" xfId="915" xr:uid="{00000000-0005-0000-0000-0000AB030000}"/>
    <cellStyle name="Обычный 2 5 4" xfId="916" xr:uid="{00000000-0005-0000-0000-0000AC030000}"/>
    <cellStyle name="Обычный 2 5 5" xfId="917" xr:uid="{00000000-0005-0000-0000-0000AD030000}"/>
    <cellStyle name="Обычный 2 5_Лист5" xfId="918" xr:uid="{00000000-0005-0000-0000-0000AE030000}"/>
    <cellStyle name="Обычный 2 6" xfId="919" xr:uid="{00000000-0005-0000-0000-0000AF030000}"/>
    <cellStyle name="Обычный 2 6 2" xfId="920" xr:uid="{00000000-0005-0000-0000-0000B0030000}"/>
    <cellStyle name="Обычный 2 6 2 2" xfId="921" xr:uid="{00000000-0005-0000-0000-0000B1030000}"/>
    <cellStyle name="Обычный 2 7" xfId="922" xr:uid="{00000000-0005-0000-0000-0000B2030000}"/>
    <cellStyle name="Обычный 2 8" xfId="923" xr:uid="{00000000-0005-0000-0000-0000B3030000}"/>
    <cellStyle name="Обычный 20" xfId="924" xr:uid="{00000000-0005-0000-0000-0000B4030000}"/>
    <cellStyle name="Обычный 20 2" xfId="925" xr:uid="{00000000-0005-0000-0000-0000B5030000}"/>
    <cellStyle name="Обычный 20 2 2" xfId="926" xr:uid="{00000000-0005-0000-0000-0000B6030000}"/>
    <cellStyle name="Обычный 20 2 3" xfId="927" xr:uid="{00000000-0005-0000-0000-0000B7030000}"/>
    <cellStyle name="Обычный 20 2 3 2" xfId="928" xr:uid="{00000000-0005-0000-0000-0000B8030000}"/>
    <cellStyle name="Обычный 20 2 3 2 2" xfId="929" xr:uid="{00000000-0005-0000-0000-0000B9030000}"/>
    <cellStyle name="Обычный 20 2 3 2 3" xfId="1191" xr:uid="{00000000-0005-0000-0000-0000BA030000}"/>
    <cellStyle name="Обычный 20 2 3 2 3 2" xfId="1232" xr:uid="{00000000-0005-0000-0000-0000BB030000}"/>
    <cellStyle name="Обычный 20 2 3 3" xfId="930" xr:uid="{00000000-0005-0000-0000-0000BC030000}"/>
    <cellStyle name="Обычный 20 2 3 3 2" xfId="931" xr:uid="{00000000-0005-0000-0000-0000BD030000}"/>
    <cellStyle name="Обычный 20 2 3 3 2 2" xfId="932" xr:uid="{00000000-0005-0000-0000-0000BE030000}"/>
    <cellStyle name="Обычный 20 2 3 3 2 2 2" xfId="933" xr:uid="{00000000-0005-0000-0000-0000BF030000}"/>
    <cellStyle name="Обычный 20 2 3 4" xfId="934" xr:uid="{00000000-0005-0000-0000-0000C0030000}"/>
    <cellStyle name="Обычный 20 2 3 5" xfId="1192" xr:uid="{00000000-0005-0000-0000-0000C1030000}"/>
    <cellStyle name="Обычный 20 2 4" xfId="935" xr:uid="{00000000-0005-0000-0000-0000C2030000}"/>
    <cellStyle name="Обычный 20 2 4 2" xfId="936" xr:uid="{00000000-0005-0000-0000-0000C3030000}"/>
    <cellStyle name="Обычный 20 2 4 3" xfId="1193" xr:uid="{00000000-0005-0000-0000-0000C4030000}"/>
    <cellStyle name="Обычный 20 2 5" xfId="1194" xr:uid="{00000000-0005-0000-0000-0000C5030000}"/>
    <cellStyle name="Обычный 20 3" xfId="937" xr:uid="{00000000-0005-0000-0000-0000C6030000}"/>
    <cellStyle name="Обычный 20 3 2" xfId="938" xr:uid="{00000000-0005-0000-0000-0000C7030000}"/>
    <cellStyle name="Обычный 20 3 2 2" xfId="939" xr:uid="{00000000-0005-0000-0000-0000C8030000}"/>
    <cellStyle name="Обычный 20 3 2 2 2" xfId="940" xr:uid="{00000000-0005-0000-0000-0000C9030000}"/>
    <cellStyle name="Обычный 20 3 2 2 2 2" xfId="941" xr:uid="{00000000-0005-0000-0000-0000CA030000}"/>
    <cellStyle name="Обычный 20 3 2 2 2 2 2" xfId="942" xr:uid="{00000000-0005-0000-0000-0000CB030000}"/>
    <cellStyle name="Обычный 20 3 2 2 2 2 2 2" xfId="943" xr:uid="{00000000-0005-0000-0000-0000CC030000}"/>
    <cellStyle name="Обычный 20 3 2 2 2 2 3" xfId="944" xr:uid="{00000000-0005-0000-0000-0000CD030000}"/>
    <cellStyle name="Обычный 20 3 2 2 2 2 3 2" xfId="945" xr:uid="{00000000-0005-0000-0000-0000CE030000}"/>
    <cellStyle name="Обычный 20 3 2 2 2 3" xfId="1195" xr:uid="{00000000-0005-0000-0000-0000CF030000}"/>
    <cellStyle name="Обычный 20 3 2 2 3" xfId="946" xr:uid="{00000000-0005-0000-0000-0000D0030000}"/>
    <cellStyle name="Обычный 20 3 2 2 3 2" xfId="947" xr:uid="{00000000-0005-0000-0000-0000D1030000}"/>
    <cellStyle name="Обычный 20 3 2 2 3 2 2" xfId="948" xr:uid="{00000000-0005-0000-0000-0000D2030000}"/>
    <cellStyle name="Обычный 20 3 2 2 3 2 2 2" xfId="949" xr:uid="{00000000-0005-0000-0000-0000D3030000}"/>
    <cellStyle name="Обычный 20 3 2 2 4" xfId="950" xr:uid="{00000000-0005-0000-0000-0000D4030000}"/>
    <cellStyle name="Обычный 20 3 2 2 5" xfId="1196" xr:uid="{00000000-0005-0000-0000-0000D5030000}"/>
    <cellStyle name="Обычный 20 3 2 3" xfId="951" xr:uid="{00000000-0005-0000-0000-0000D6030000}"/>
    <cellStyle name="Обычный 20 3 2 4" xfId="952" xr:uid="{00000000-0005-0000-0000-0000D7030000}"/>
    <cellStyle name="Обычный 20 3 2 4 2" xfId="1165" xr:uid="{00000000-0005-0000-0000-0000D8030000}"/>
    <cellStyle name="Обычный 20 3 2 4 3" xfId="1175" xr:uid="{00000000-0005-0000-0000-0000D9030000}"/>
    <cellStyle name="Обычный 20 3 2 4 4" xfId="1218" xr:uid="{00000000-0005-0000-0000-0000DA030000}"/>
    <cellStyle name="Обычный 20 3 2 4 5" xfId="1219" xr:uid="{00000000-0005-0000-0000-0000DB030000}"/>
    <cellStyle name="Обычный 20 3 2 4 6" xfId="1233" xr:uid="{00000000-0005-0000-0000-0000DC030000}"/>
    <cellStyle name="Обычный 20 3 2 4 7" xfId="1241" xr:uid="{00000000-0005-0000-0000-0000DD030000}"/>
    <cellStyle name="Обычный 20 3 2 5" xfId="1234" xr:uid="{00000000-0005-0000-0000-0000DE030000}"/>
    <cellStyle name="Обычный 20 3 3" xfId="953" xr:uid="{00000000-0005-0000-0000-0000DF030000}"/>
    <cellStyle name="Обычный 20 3 4" xfId="1197" xr:uid="{00000000-0005-0000-0000-0000E0030000}"/>
    <cellStyle name="Обычный 20 4" xfId="954" xr:uid="{00000000-0005-0000-0000-0000E1030000}"/>
    <cellStyle name="Обычный 20 5" xfId="1235" xr:uid="{00000000-0005-0000-0000-0000E2030000}"/>
    <cellStyle name="Обычный 21" xfId="955" xr:uid="{00000000-0005-0000-0000-0000E3030000}"/>
    <cellStyle name="Обычный 21 2" xfId="956" xr:uid="{00000000-0005-0000-0000-0000E4030000}"/>
    <cellStyle name="Обычный 21 2 2" xfId="1198" xr:uid="{00000000-0005-0000-0000-0000E5030000}"/>
    <cellStyle name="Обычный 21 3" xfId="957" xr:uid="{00000000-0005-0000-0000-0000E6030000}"/>
    <cellStyle name="Обычный 21 3 2" xfId="958" xr:uid="{00000000-0005-0000-0000-0000E7030000}"/>
    <cellStyle name="Обычный 21 3 3" xfId="1199" xr:uid="{00000000-0005-0000-0000-0000E8030000}"/>
    <cellStyle name="Обычный 21 4" xfId="959" xr:uid="{00000000-0005-0000-0000-0000E9030000}"/>
    <cellStyle name="Обычный 21 5" xfId="1200" xr:uid="{00000000-0005-0000-0000-0000EA030000}"/>
    <cellStyle name="Обычный 21_Лист5" xfId="960" xr:uid="{00000000-0005-0000-0000-0000EB030000}"/>
    <cellStyle name="Обычный 22" xfId="961" xr:uid="{00000000-0005-0000-0000-0000EC030000}"/>
    <cellStyle name="Обычный 22 2" xfId="962" xr:uid="{00000000-0005-0000-0000-0000ED030000}"/>
    <cellStyle name="Обычный 23" xfId="963" xr:uid="{00000000-0005-0000-0000-0000EE030000}"/>
    <cellStyle name="Обычный 24" xfId="964" xr:uid="{00000000-0005-0000-0000-0000EF030000}"/>
    <cellStyle name="Обычный 24 2" xfId="965" xr:uid="{00000000-0005-0000-0000-0000F0030000}"/>
    <cellStyle name="Обычный 24 2 2" xfId="966" xr:uid="{00000000-0005-0000-0000-0000F1030000}"/>
    <cellStyle name="Обычный 24 2 3" xfId="967" xr:uid="{00000000-0005-0000-0000-0000F2030000}"/>
    <cellStyle name="Обычный 24 2 4" xfId="1201" xr:uid="{00000000-0005-0000-0000-0000F3030000}"/>
    <cellStyle name="Обычный 25" xfId="968" xr:uid="{00000000-0005-0000-0000-0000F4030000}"/>
    <cellStyle name="Обычный 25 2" xfId="969" xr:uid="{00000000-0005-0000-0000-0000F5030000}"/>
    <cellStyle name="Обычный 26" xfId="970" xr:uid="{00000000-0005-0000-0000-0000F6030000}"/>
    <cellStyle name="Обычный 27" xfId="971" xr:uid="{00000000-0005-0000-0000-0000F7030000}"/>
    <cellStyle name="Обычный 27 2" xfId="1236" xr:uid="{00000000-0005-0000-0000-0000F8030000}"/>
    <cellStyle name="Обычный 28" xfId="972" xr:uid="{00000000-0005-0000-0000-0000F9030000}"/>
    <cellStyle name="Обычный 29" xfId="973" xr:uid="{00000000-0005-0000-0000-0000FA030000}"/>
    <cellStyle name="Обычный 29 2" xfId="974" xr:uid="{00000000-0005-0000-0000-0000FB030000}"/>
    <cellStyle name="Обычный 29 2 2" xfId="975" xr:uid="{00000000-0005-0000-0000-0000FC030000}"/>
    <cellStyle name="Обычный 29 2 3" xfId="976" xr:uid="{00000000-0005-0000-0000-0000FD030000}"/>
    <cellStyle name="Обычный 29 2 3 2" xfId="1220" xr:uid="{00000000-0005-0000-0000-0000FE030000}"/>
    <cellStyle name="Обычный 29 2 3 2 2" xfId="1221" xr:uid="{00000000-0005-0000-0000-0000FF030000}"/>
    <cellStyle name="Обычный 29 2 3 2 3" xfId="1237" xr:uid="{00000000-0005-0000-0000-000000040000}"/>
    <cellStyle name="Обычный 29 2 3 3" xfId="1238" xr:uid="{00000000-0005-0000-0000-000001040000}"/>
    <cellStyle name="Обычный 29 2 4" xfId="1202" xr:uid="{00000000-0005-0000-0000-000002040000}"/>
    <cellStyle name="Обычный 29 3" xfId="977" xr:uid="{00000000-0005-0000-0000-000003040000}"/>
    <cellStyle name="Обычный 29 4" xfId="1203" xr:uid="{00000000-0005-0000-0000-000004040000}"/>
    <cellStyle name="Обычный 3" xfId="978" xr:uid="{00000000-0005-0000-0000-000005040000}"/>
    <cellStyle name="Обычный 3 2" xfId="979" xr:uid="{00000000-0005-0000-0000-000006040000}"/>
    <cellStyle name="Обычный 3 2 2" xfId="980" xr:uid="{00000000-0005-0000-0000-000007040000}"/>
    <cellStyle name="Обычный 3 2_Лист5" xfId="981" xr:uid="{00000000-0005-0000-0000-000008040000}"/>
    <cellStyle name="Обычный 3 3" xfId="982" xr:uid="{00000000-0005-0000-0000-000009040000}"/>
    <cellStyle name="Обычный 3 3 2" xfId="983" xr:uid="{00000000-0005-0000-0000-00000A040000}"/>
    <cellStyle name="Обычный 3 3 3" xfId="984" xr:uid="{00000000-0005-0000-0000-00000B040000}"/>
    <cellStyle name="Обычный 30" xfId="985" xr:uid="{00000000-0005-0000-0000-00000C040000}"/>
    <cellStyle name="Обычный 31" xfId="986" xr:uid="{00000000-0005-0000-0000-00000D040000}"/>
    <cellStyle name="Обычный 31 2" xfId="987" xr:uid="{00000000-0005-0000-0000-00000E040000}"/>
    <cellStyle name="Обычный 31 3" xfId="1204" xr:uid="{00000000-0005-0000-0000-00000F040000}"/>
    <cellStyle name="Обычный 32" xfId="988" xr:uid="{00000000-0005-0000-0000-000010040000}"/>
    <cellStyle name="Обычный 33" xfId="989" xr:uid="{00000000-0005-0000-0000-000011040000}"/>
    <cellStyle name="Обычный 34" xfId="990" xr:uid="{00000000-0005-0000-0000-000012040000}"/>
    <cellStyle name="Обычный 34 2" xfId="1164" xr:uid="{00000000-0005-0000-0000-000013040000}"/>
    <cellStyle name="Обычный 34 3" xfId="1167" xr:uid="{00000000-0005-0000-0000-000014040000}"/>
    <cellStyle name="Обычный 34 4" xfId="1222" xr:uid="{00000000-0005-0000-0000-000015040000}"/>
    <cellStyle name="Обычный 34 5" xfId="1223" xr:uid="{00000000-0005-0000-0000-000016040000}"/>
    <cellStyle name="Обычный 34 6" xfId="1226" xr:uid="{00000000-0005-0000-0000-000017040000}"/>
    <cellStyle name="Обычный 34 7" xfId="1239" xr:uid="{00000000-0005-0000-0000-000018040000}"/>
    <cellStyle name="Обычный 35" xfId="991" xr:uid="{00000000-0005-0000-0000-000019040000}"/>
    <cellStyle name="Обычный 35 2" xfId="1173" xr:uid="{00000000-0005-0000-0000-00001A040000}"/>
    <cellStyle name="Обычный 35 3" xfId="1224" xr:uid="{00000000-0005-0000-0000-00001B040000}"/>
    <cellStyle name="Обычный 35 4" xfId="1240" xr:uid="{00000000-0005-0000-0000-00001C040000}"/>
    <cellStyle name="Обычный 35 5" xfId="1242" xr:uid="{00000000-0005-0000-0000-00001D040000}"/>
    <cellStyle name="Обычный 36" xfId="1163" xr:uid="{00000000-0005-0000-0000-00001E040000}"/>
    <cellStyle name="Обычный 37" xfId="1168" xr:uid="{00000000-0005-0000-0000-00001F040000}"/>
    <cellStyle name="Обычный 38" xfId="1169" xr:uid="{00000000-0005-0000-0000-000020040000}"/>
    <cellStyle name="Обычный 38 2" xfId="1227" xr:uid="{00000000-0005-0000-0000-000021040000}"/>
    <cellStyle name="Обычный 39" xfId="1170" xr:uid="{00000000-0005-0000-0000-000022040000}"/>
    <cellStyle name="Обычный 4" xfId="992" xr:uid="{00000000-0005-0000-0000-000023040000}"/>
    <cellStyle name="Обычный 4 2" xfId="993" xr:uid="{00000000-0005-0000-0000-000024040000}"/>
    <cellStyle name="Обычный 4 2 2" xfId="994" xr:uid="{00000000-0005-0000-0000-000025040000}"/>
    <cellStyle name="Обычный 4 2_Лист5" xfId="995" xr:uid="{00000000-0005-0000-0000-000026040000}"/>
    <cellStyle name="Обычный 40" xfId="1171" xr:uid="{00000000-0005-0000-0000-000027040000}"/>
    <cellStyle name="Обычный 40 2" xfId="1228" xr:uid="{00000000-0005-0000-0000-000028040000}"/>
    <cellStyle name="Обычный 41" xfId="1172" xr:uid="{00000000-0005-0000-0000-000029040000}"/>
    <cellStyle name="Обычный 42" xfId="1225" xr:uid="{00000000-0005-0000-0000-00002A040000}"/>
    <cellStyle name="Обычный 5" xfId="996" xr:uid="{00000000-0005-0000-0000-00002B040000}"/>
    <cellStyle name="Обычный 5 2" xfId="997" xr:uid="{00000000-0005-0000-0000-00002C040000}"/>
    <cellStyle name="Обычный 5 2 2" xfId="998" xr:uid="{00000000-0005-0000-0000-00002D040000}"/>
    <cellStyle name="Обычный 5 2 3" xfId="999" xr:uid="{00000000-0005-0000-0000-00002E040000}"/>
    <cellStyle name="Обычный 5 2 3 2" xfId="1000" xr:uid="{00000000-0005-0000-0000-00002F040000}"/>
    <cellStyle name="Обычный 5 2_Лист5" xfId="1001" xr:uid="{00000000-0005-0000-0000-000030040000}"/>
    <cellStyle name="Обычный 6" xfId="1002" xr:uid="{00000000-0005-0000-0000-000031040000}"/>
    <cellStyle name="Обычный 6 2" xfId="1003" xr:uid="{00000000-0005-0000-0000-000032040000}"/>
    <cellStyle name="Обычный 7" xfId="1004" xr:uid="{00000000-0005-0000-0000-000033040000}"/>
    <cellStyle name="Обычный 8" xfId="1005" xr:uid="{00000000-0005-0000-0000-000034040000}"/>
    <cellStyle name="Обычный 9" xfId="1006" xr:uid="{00000000-0005-0000-0000-000035040000}"/>
    <cellStyle name="Обычный_Лист1 2 2" xfId="2" xr:uid="{00000000-0005-0000-0000-000036040000}"/>
    <cellStyle name="Плохой 2" xfId="1007" xr:uid="{00000000-0005-0000-0000-000037040000}"/>
    <cellStyle name="Плохой 2 2" xfId="1008" xr:uid="{00000000-0005-0000-0000-000038040000}"/>
    <cellStyle name="Плохой 2 2 2" xfId="1009" xr:uid="{00000000-0005-0000-0000-000039040000}"/>
    <cellStyle name="Плохой 2 2 2 2" xfId="1010" xr:uid="{00000000-0005-0000-0000-00003A040000}"/>
    <cellStyle name="Плохой 2 3" xfId="1011" xr:uid="{00000000-0005-0000-0000-00003B040000}"/>
    <cellStyle name="Плохой 2 3 2" xfId="1012" xr:uid="{00000000-0005-0000-0000-00003C040000}"/>
    <cellStyle name="Плохой 2_Лист5" xfId="1013" xr:uid="{00000000-0005-0000-0000-00003D040000}"/>
    <cellStyle name="Плохой 3" xfId="1014" xr:uid="{00000000-0005-0000-0000-00003E040000}"/>
    <cellStyle name="Плохой 3 2" xfId="1015" xr:uid="{00000000-0005-0000-0000-00003F040000}"/>
    <cellStyle name="Плохой 3 2 2" xfId="1016" xr:uid="{00000000-0005-0000-0000-000040040000}"/>
    <cellStyle name="Плохой 3 2 2 2" xfId="1017" xr:uid="{00000000-0005-0000-0000-000041040000}"/>
    <cellStyle name="Плохой 3_Лист5" xfId="1018" xr:uid="{00000000-0005-0000-0000-000042040000}"/>
    <cellStyle name="Плохой 4" xfId="1019" xr:uid="{00000000-0005-0000-0000-000043040000}"/>
    <cellStyle name="Плохой 4 2" xfId="1020" xr:uid="{00000000-0005-0000-0000-000044040000}"/>
    <cellStyle name="Плохой 4 2 2" xfId="1021" xr:uid="{00000000-0005-0000-0000-000045040000}"/>
    <cellStyle name="Плохой 5" xfId="1022" xr:uid="{00000000-0005-0000-0000-000046040000}"/>
    <cellStyle name="Плохой 5 2" xfId="1023" xr:uid="{00000000-0005-0000-0000-000047040000}"/>
    <cellStyle name="Плохой 6" xfId="1024" xr:uid="{00000000-0005-0000-0000-000048040000}"/>
    <cellStyle name="Плохой 7" xfId="1025" xr:uid="{00000000-0005-0000-0000-000049040000}"/>
    <cellStyle name="Плохой 8" xfId="1026" xr:uid="{00000000-0005-0000-0000-00004A040000}"/>
    <cellStyle name="Плохой 9" xfId="1027" xr:uid="{00000000-0005-0000-0000-00004B040000}"/>
    <cellStyle name="Пояснение 2" xfId="1028" xr:uid="{00000000-0005-0000-0000-00004C040000}"/>
    <cellStyle name="Пояснение 2 2" xfId="1029" xr:uid="{00000000-0005-0000-0000-00004D040000}"/>
    <cellStyle name="Пояснение 2 2 2" xfId="1030" xr:uid="{00000000-0005-0000-0000-00004E040000}"/>
    <cellStyle name="Пояснение 2 2 2 2" xfId="1031" xr:uid="{00000000-0005-0000-0000-00004F040000}"/>
    <cellStyle name="Пояснение 2 3" xfId="1032" xr:uid="{00000000-0005-0000-0000-000050040000}"/>
    <cellStyle name="Пояснение 2 3 2" xfId="1033" xr:uid="{00000000-0005-0000-0000-000051040000}"/>
    <cellStyle name="Пояснение 2_Лист5" xfId="1034" xr:uid="{00000000-0005-0000-0000-000052040000}"/>
    <cellStyle name="Пояснение 3" xfId="1035" xr:uid="{00000000-0005-0000-0000-000053040000}"/>
    <cellStyle name="Пояснение 3 2" xfId="1036" xr:uid="{00000000-0005-0000-0000-000054040000}"/>
    <cellStyle name="Пояснение 3 2 2" xfId="1037" xr:uid="{00000000-0005-0000-0000-000055040000}"/>
    <cellStyle name="Пояснение 3 2 2 2" xfId="1038" xr:uid="{00000000-0005-0000-0000-000056040000}"/>
    <cellStyle name="Пояснение 3_Лист5" xfId="1039" xr:uid="{00000000-0005-0000-0000-000057040000}"/>
    <cellStyle name="Пояснение 4" xfId="1040" xr:uid="{00000000-0005-0000-0000-000058040000}"/>
    <cellStyle name="Пояснение 4 2" xfId="1041" xr:uid="{00000000-0005-0000-0000-000059040000}"/>
    <cellStyle name="Пояснение 4 2 2" xfId="1042" xr:uid="{00000000-0005-0000-0000-00005A040000}"/>
    <cellStyle name="Пояснение 5" xfId="1043" xr:uid="{00000000-0005-0000-0000-00005B040000}"/>
    <cellStyle name="Пояснение 5 2" xfId="1044" xr:uid="{00000000-0005-0000-0000-00005C040000}"/>
    <cellStyle name="Пояснение 6" xfId="1045" xr:uid="{00000000-0005-0000-0000-00005D040000}"/>
    <cellStyle name="Пояснение 7" xfId="1046" xr:uid="{00000000-0005-0000-0000-00005E040000}"/>
    <cellStyle name="Пояснение 8" xfId="1047" xr:uid="{00000000-0005-0000-0000-00005F040000}"/>
    <cellStyle name="Пояснение 9" xfId="1048" xr:uid="{00000000-0005-0000-0000-000060040000}"/>
    <cellStyle name="Примечание 2" xfId="1049" xr:uid="{00000000-0005-0000-0000-000061040000}"/>
    <cellStyle name="Примечание 3" xfId="1050" xr:uid="{00000000-0005-0000-0000-000062040000}"/>
    <cellStyle name="Примечание 4" xfId="1051" xr:uid="{00000000-0005-0000-0000-000063040000}"/>
    <cellStyle name="Процентный 2" xfId="1052" xr:uid="{00000000-0005-0000-0000-000064040000}"/>
    <cellStyle name="Процентный 2 2" xfId="1053" xr:uid="{00000000-0005-0000-0000-000065040000}"/>
    <cellStyle name="Процентный 2 2 2" xfId="1054" xr:uid="{00000000-0005-0000-0000-000066040000}"/>
    <cellStyle name="Процентный 2 2 2 2" xfId="1055" xr:uid="{00000000-0005-0000-0000-000067040000}"/>
    <cellStyle name="Процентный 2 2 2 2 2" xfId="1205" xr:uid="{00000000-0005-0000-0000-000068040000}"/>
    <cellStyle name="Процентный 2 2 2 3" xfId="1056" xr:uid="{00000000-0005-0000-0000-000069040000}"/>
    <cellStyle name="Процентный 2 2 2 4" xfId="1206" xr:uid="{00000000-0005-0000-0000-00006A040000}"/>
    <cellStyle name="Процентный 2 2 3" xfId="1057" xr:uid="{00000000-0005-0000-0000-00006B040000}"/>
    <cellStyle name="Процентный 2 2 3 2" xfId="1207" xr:uid="{00000000-0005-0000-0000-00006C040000}"/>
    <cellStyle name="Процентный 2 2 4" xfId="1058" xr:uid="{00000000-0005-0000-0000-00006D040000}"/>
    <cellStyle name="Процентный 2 2 5" xfId="1059" xr:uid="{00000000-0005-0000-0000-00006E040000}"/>
    <cellStyle name="Процентный 2 2 6" xfId="1208" xr:uid="{00000000-0005-0000-0000-00006F040000}"/>
    <cellStyle name="Процентный 2 3" xfId="1060" xr:uid="{00000000-0005-0000-0000-000070040000}"/>
    <cellStyle name="Процентный 2 3 2" xfId="1209" xr:uid="{00000000-0005-0000-0000-000071040000}"/>
    <cellStyle name="Процентный 2 4" xfId="1061" xr:uid="{00000000-0005-0000-0000-000072040000}"/>
    <cellStyle name="Связанная ячейка 2" xfId="1062" xr:uid="{00000000-0005-0000-0000-000073040000}"/>
    <cellStyle name="Связанная ячейка 2 2" xfId="1063" xr:uid="{00000000-0005-0000-0000-000074040000}"/>
    <cellStyle name="Связанная ячейка 2 2 2" xfId="1064" xr:uid="{00000000-0005-0000-0000-000075040000}"/>
    <cellStyle name="Связанная ячейка 2 2 2 2" xfId="1065" xr:uid="{00000000-0005-0000-0000-000076040000}"/>
    <cellStyle name="Связанная ячейка 2 3" xfId="1066" xr:uid="{00000000-0005-0000-0000-000077040000}"/>
    <cellStyle name="Связанная ячейка 2 3 2" xfId="1067" xr:uid="{00000000-0005-0000-0000-000078040000}"/>
    <cellStyle name="Связанная ячейка 2_Лист5" xfId="1068" xr:uid="{00000000-0005-0000-0000-000079040000}"/>
    <cellStyle name="Связанная ячейка 3" xfId="1069" xr:uid="{00000000-0005-0000-0000-00007A040000}"/>
    <cellStyle name="Связанная ячейка 3 2" xfId="1070" xr:uid="{00000000-0005-0000-0000-00007B040000}"/>
    <cellStyle name="Связанная ячейка 3 2 2" xfId="1071" xr:uid="{00000000-0005-0000-0000-00007C040000}"/>
    <cellStyle name="Связанная ячейка 3 2 2 2" xfId="1072" xr:uid="{00000000-0005-0000-0000-00007D040000}"/>
    <cellStyle name="Связанная ячейка 3_Лист5" xfId="1073" xr:uid="{00000000-0005-0000-0000-00007E040000}"/>
    <cellStyle name="Связанная ячейка 4" xfId="1074" xr:uid="{00000000-0005-0000-0000-00007F040000}"/>
    <cellStyle name="Связанная ячейка 4 2" xfId="1075" xr:uid="{00000000-0005-0000-0000-000080040000}"/>
    <cellStyle name="Связанная ячейка 4 2 2" xfId="1076" xr:uid="{00000000-0005-0000-0000-000081040000}"/>
    <cellStyle name="Связанная ячейка 5" xfId="1077" xr:uid="{00000000-0005-0000-0000-000082040000}"/>
    <cellStyle name="Связанная ячейка 5 2" xfId="1078" xr:uid="{00000000-0005-0000-0000-000083040000}"/>
    <cellStyle name="Связанная ячейка 6" xfId="1079" xr:uid="{00000000-0005-0000-0000-000084040000}"/>
    <cellStyle name="Связанная ячейка 7" xfId="1080" xr:uid="{00000000-0005-0000-0000-000085040000}"/>
    <cellStyle name="Связанная ячейка 8" xfId="1081" xr:uid="{00000000-0005-0000-0000-000086040000}"/>
    <cellStyle name="Связанная ячейка 9" xfId="1082" xr:uid="{00000000-0005-0000-0000-000087040000}"/>
    <cellStyle name="Текст предупреждения 2" xfId="1083" xr:uid="{00000000-0005-0000-0000-000088040000}"/>
    <cellStyle name="Текст предупреждения 2 2" xfId="1084" xr:uid="{00000000-0005-0000-0000-000089040000}"/>
    <cellStyle name="Текст предупреждения 2 2 2" xfId="1085" xr:uid="{00000000-0005-0000-0000-00008A040000}"/>
    <cellStyle name="Текст предупреждения 2 2 2 2" xfId="1086" xr:uid="{00000000-0005-0000-0000-00008B040000}"/>
    <cellStyle name="Текст предупреждения 2 3" xfId="1087" xr:uid="{00000000-0005-0000-0000-00008C040000}"/>
    <cellStyle name="Текст предупреждения 2 3 2" xfId="1088" xr:uid="{00000000-0005-0000-0000-00008D040000}"/>
    <cellStyle name="Текст предупреждения 2_Лист5" xfId="1089" xr:uid="{00000000-0005-0000-0000-00008E040000}"/>
    <cellStyle name="Текст предупреждения 3" xfId="1090" xr:uid="{00000000-0005-0000-0000-00008F040000}"/>
    <cellStyle name="Текст предупреждения 3 2" xfId="1091" xr:uid="{00000000-0005-0000-0000-000090040000}"/>
    <cellStyle name="Текст предупреждения 3 2 2" xfId="1092" xr:uid="{00000000-0005-0000-0000-000091040000}"/>
    <cellStyle name="Текст предупреждения 3 2 2 2" xfId="1093" xr:uid="{00000000-0005-0000-0000-000092040000}"/>
    <cellStyle name="Текст предупреждения 3_Лист5" xfId="1094" xr:uid="{00000000-0005-0000-0000-000093040000}"/>
    <cellStyle name="Текст предупреждения 4" xfId="1095" xr:uid="{00000000-0005-0000-0000-000094040000}"/>
    <cellStyle name="Текст предупреждения 4 2" xfId="1096" xr:uid="{00000000-0005-0000-0000-000095040000}"/>
    <cellStyle name="Текст предупреждения 4 2 2" xfId="1097" xr:uid="{00000000-0005-0000-0000-000096040000}"/>
    <cellStyle name="Текст предупреждения 5" xfId="1098" xr:uid="{00000000-0005-0000-0000-000097040000}"/>
    <cellStyle name="Текст предупреждения 5 2" xfId="1099" xr:uid="{00000000-0005-0000-0000-000098040000}"/>
    <cellStyle name="Текст предупреждения 6" xfId="1100" xr:uid="{00000000-0005-0000-0000-000099040000}"/>
    <cellStyle name="Текст предупреждения 7" xfId="1101" xr:uid="{00000000-0005-0000-0000-00009A040000}"/>
    <cellStyle name="Текст предупреждения 8" xfId="1102" xr:uid="{00000000-0005-0000-0000-00009B040000}"/>
    <cellStyle name="Текст предупреждения 9" xfId="1103" xr:uid="{00000000-0005-0000-0000-00009C040000}"/>
    <cellStyle name="Финансовый 2" xfId="1104" xr:uid="{00000000-0005-0000-0000-00009D040000}"/>
    <cellStyle name="Финансовый 2 2" xfId="1105" xr:uid="{00000000-0005-0000-0000-00009E040000}"/>
    <cellStyle name="Финансовый 2 2 2" xfId="1106" xr:uid="{00000000-0005-0000-0000-00009F040000}"/>
    <cellStyle name="Финансовый 2 2 2 2" xfId="1107" xr:uid="{00000000-0005-0000-0000-0000A0040000}"/>
    <cellStyle name="Финансовый 2 2 2 2 2" xfId="1108" xr:uid="{00000000-0005-0000-0000-0000A1040000}"/>
    <cellStyle name="Финансовый 2 2 2 3" xfId="1109" xr:uid="{00000000-0005-0000-0000-0000A2040000}"/>
    <cellStyle name="Финансовый 2 2 2 3 2" xfId="1110" xr:uid="{00000000-0005-0000-0000-0000A3040000}"/>
    <cellStyle name="Финансовый 2 2 2 4" xfId="1111" xr:uid="{00000000-0005-0000-0000-0000A4040000}"/>
    <cellStyle name="Финансовый 2 2 3" xfId="1112" xr:uid="{00000000-0005-0000-0000-0000A5040000}"/>
    <cellStyle name="Финансовый 2 2 3 2" xfId="1113" xr:uid="{00000000-0005-0000-0000-0000A6040000}"/>
    <cellStyle name="Финансовый 2 2 4" xfId="1114" xr:uid="{00000000-0005-0000-0000-0000A7040000}"/>
    <cellStyle name="Финансовый 2 3" xfId="1115" xr:uid="{00000000-0005-0000-0000-0000A8040000}"/>
    <cellStyle name="Финансовый 3" xfId="1116" xr:uid="{00000000-0005-0000-0000-0000A9040000}"/>
    <cellStyle name="Финансовый 3 2" xfId="1117" xr:uid="{00000000-0005-0000-0000-0000AA040000}"/>
    <cellStyle name="Финансовый 3 2 2" xfId="1118" xr:uid="{00000000-0005-0000-0000-0000AB040000}"/>
    <cellStyle name="Финансовый 3 2 2 2" xfId="1119" xr:uid="{00000000-0005-0000-0000-0000AC040000}"/>
    <cellStyle name="Финансовый 3 2 3" xfId="1120" xr:uid="{00000000-0005-0000-0000-0000AD040000}"/>
    <cellStyle name="Финансовый 3 2 3 2" xfId="1121" xr:uid="{00000000-0005-0000-0000-0000AE040000}"/>
    <cellStyle name="Финансовый 3 2 4" xfId="1122" xr:uid="{00000000-0005-0000-0000-0000AF040000}"/>
    <cellStyle name="Финансовый 3 3" xfId="1123" xr:uid="{00000000-0005-0000-0000-0000B0040000}"/>
    <cellStyle name="Финансовый 3 3 2" xfId="1124" xr:uid="{00000000-0005-0000-0000-0000B1040000}"/>
    <cellStyle name="Финансовый 3 4" xfId="1125" xr:uid="{00000000-0005-0000-0000-0000B2040000}"/>
    <cellStyle name="Финансовый 4" xfId="1126" xr:uid="{00000000-0005-0000-0000-0000B3040000}"/>
    <cellStyle name="Финансовый 4 2" xfId="1127" xr:uid="{00000000-0005-0000-0000-0000B4040000}"/>
    <cellStyle name="Финансовый 4 2 2" xfId="1128" xr:uid="{00000000-0005-0000-0000-0000B5040000}"/>
    <cellStyle name="Финансовый 4 2 2 2" xfId="1129" xr:uid="{00000000-0005-0000-0000-0000B6040000}"/>
    <cellStyle name="Финансовый 4 2 2 2 2" xfId="1210" xr:uid="{00000000-0005-0000-0000-0000B7040000}"/>
    <cellStyle name="Финансовый 4 2 2 3" xfId="1130" xr:uid="{00000000-0005-0000-0000-0000B8040000}"/>
    <cellStyle name="Финансовый 4 2 2 4" xfId="1211" xr:uid="{00000000-0005-0000-0000-0000B9040000}"/>
    <cellStyle name="Финансовый 4 2 3" xfId="1131" xr:uid="{00000000-0005-0000-0000-0000BA040000}"/>
    <cellStyle name="Финансовый 4 2 3 2" xfId="1212" xr:uid="{00000000-0005-0000-0000-0000BB040000}"/>
    <cellStyle name="Финансовый 4 2 4" xfId="1132" xr:uid="{00000000-0005-0000-0000-0000BC040000}"/>
    <cellStyle name="Финансовый 4 2 5" xfId="1133" xr:uid="{00000000-0005-0000-0000-0000BD040000}"/>
    <cellStyle name="Финансовый 4 2 6" xfId="1213" xr:uid="{00000000-0005-0000-0000-0000BE040000}"/>
    <cellStyle name="Финансовый 4 3" xfId="1134" xr:uid="{00000000-0005-0000-0000-0000BF040000}"/>
    <cellStyle name="Финансовый 5" xfId="1135" xr:uid="{00000000-0005-0000-0000-0000C0040000}"/>
    <cellStyle name="Финансовый 5 2" xfId="1136" xr:uid="{00000000-0005-0000-0000-0000C1040000}"/>
    <cellStyle name="Финансовый 6" xfId="1137" xr:uid="{00000000-0005-0000-0000-0000C2040000}"/>
    <cellStyle name="Финансовый 7" xfId="1138" xr:uid="{00000000-0005-0000-0000-0000C3040000}"/>
    <cellStyle name="Финансовый 8" xfId="1139" xr:uid="{00000000-0005-0000-0000-0000C4040000}"/>
    <cellStyle name="Финансовый 8 2" xfId="1140" xr:uid="{00000000-0005-0000-0000-0000C5040000}"/>
    <cellStyle name="Хороший 10" xfId="1141" xr:uid="{00000000-0005-0000-0000-0000C6040000}"/>
    <cellStyle name="Хороший 2" xfId="1142" xr:uid="{00000000-0005-0000-0000-0000C7040000}"/>
    <cellStyle name="Хороший 2 2" xfId="1143" xr:uid="{00000000-0005-0000-0000-0000C8040000}"/>
    <cellStyle name="Хороший 2 2 2" xfId="1144" xr:uid="{00000000-0005-0000-0000-0000C9040000}"/>
    <cellStyle name="Хороший 2 2 2 2" xfId="1145" xr:uid="{00000000-0005-0000-0000-0000CA040000}"/>
    <cellStyle name="Хороший 2 3" xfId="1146" xr:uid="{00000000-0005-0000-0000-0000CB040000}"/>
    <cellStyle name="Хороший 2 3 2" xfId="1147" xr:uid="{00000000-0005-0000-0000-0000CC040000}"/>
    <cellStyle name="Хороший 2_Лист5" xfId="1148" xr:uid="{00000000-0005-0000-0000-0000CD040000}"/>
    <cellStyle name="Хороший 3" xfId="1149" xr:uid="{00000000-0005-0000-0000-0000CE040000}"/>
    <cellStyle name="Хороший 3 2" xfId="1150" xr:uid="{00000000-0005-0000-0000-0000CF040000}"/>
    <cellStyle name="Хороший 3 2 2" xfId="1151" xr:uid="{00000000-0005-0000-0000-0000D0040000}"/>
    <cellStyle name="Хороший 3 2 2 2" xfId="1152" xr:uid="{00000000-0005-0000-0000-0000D1040000}"/>
    <cellStyle name="Хороший 3_Лист5" xfId="1153" xr:uid="{00000000-0005-0000-0000-0000D2040000}"/>
    <cellStyle name="Хороший 4" xfId="1154" xr:uid="{00000000-0005-0000-0000-0000D3040000}"/>
    <cellStyle name="Хороший 4 2" xfId="1155" xr:uid="{00000000-0005-0000-0000-0000D4040000}"/>
    <cellStyle name="Хороший 4 2 2" xfId="1156" xr:uid="{00000000-0005-0000-0000-0000D5040000}"/>
    <cellStyle name="Хороший 5" xfId="1157" xr:uid="{00000000-0005-0000-0000-0000D6040000}"/>
    <cellStyle name="Хороший 5 2" xfId="1158" xr:uid="{00000000-0005-0000-0000-0000D7040000}"/>
    <cellStyle name="Хороший 6" xfId="1159" xr:uid="{00000000-0005-0000-0000-0000D8040000}"/>
    <cellStyle name="Хороший 6 2" xfId="1214" xr:uid="{00000000-0005-0000-0000-0000D9040000}"/>
    <cellStyle name="Хороший 7" xfId="1160" xr:uid="{00000000-0005-0000-0000-0000DA040000}"/>
    <cellStyle name="Хороший 8" xfId="1161" xr:uid="{00000000-0005-0000-0000-0000DB040000}"/>
    <cellStyle name="Хороший 9" xfId="1162" xr:uid="{00000000-0005-0000-0000-0000DC04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9;&#1087;&#1088;&#1072;&#1074;&#1083;&#1077;&#1085;&#1080;&#1077;%20&#1057;&#1069;&#1056;/&#1054;&#1090;&#1076;&#1077;&#1083;%20&#1084;&#1091;&#1085;&#1080;&#1094;&#1080;&#1087;&#1072;&#1083;&#1100;&#1085;&#1099;&#1093;%20&#1087;&#1088;&#1086;&#1075;&#1088;&#1072;&#1084;&#1084;%20&#1080;%20&#1091;&#1089;&#1083;&#1091;&#1075;/&#1054;&#1058;&#1063;&#1045;&#1058;&#1067;/&#1054;&#1090;&#1095;&#1077;&#1090;&#1099;%202021%20&#1075;&#1086;&#1076;/&#1086;&#1090;&#1095;&#1077;&#1090;%20&#1079;&#1072;%201-&#1081;%20&#1082;&#1074;&#1072;&#1088;&#1090;&#1072;&#1083;%202021/&#1057;&#1074;&#1086;&#1076;&#1085;&#1072;&#1103;%20&#1086;&#1090;&#1095;&#1077;&#1090;%20&#1079;&#1072;%201%20&#1082;&#1074;.%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ahovaMV/AppData/Local/Microsoft/Windows/Temporary%20Internet%20Files/Content.Outlook/7W2GBYAJ/Svodnaya-po-programmam-1_y-kvartal-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huchkovaAA\Desktop\&#1054;&#1090;&#1095;&#1077;&#1090;&#1099;\2020\3%20&#1082;&#1074;&#1072;&#1088;&#1090;&#1072;&#1083;%202020\&#1050;&#1086;&#1087;&#1080;&#1103;%201&#1057;&#1074;&#1086;&#1076;&#1085;&#1072;&#1103;%20&#1054;&#1058;&#1063;&#1025;&#1058;%209%20&#1084;&#1077;&#1089;&#1103;&#1094;&#1077;&#1074;%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tahovaMV/Desktop/&#1050;&#1086;&#1087;&#1080;&#1103;%20&#1050;&#1086;&#1087;&#1080;&#1103;%20&#1057;&#1074;&#1086;&#1076;%202%20&#1082;&#1074;%20%202020%20%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stahovaMV\AppData\Local\Microsoft\Windows\Temporary%20Internet%20Files\Content.Outlook\7W2GBYAJ\&#1086;&#1090;&#1095;&#1077;&#1090;%20&#1072;&#1087;&#1088;&#1077;&#1083;&#1100;%202020\&#1089;&#1090;&#1088;&#1086;&#1081;&#1082;&#1072;\&#1086;&#1090;&#1095;&#1077;&#1090;%20&#1079;&#1072;%201%20&#1082;&#1074;&#1072;&#1088;&#1090;&#1072;&#1083;%20&#1087;&#1086;%20&#1057;&#1090;&#1088;&#1086;&#1081;&#1082;&#107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
      <sheetName val="РИИиЭ"/>
      <sheetName val="Предпринимательство"/>
      <sheetName val="Упр.имущ.и фин."/>
      <sheetName val="Разв.инст.гражд.общ."/>
      <sheetName val="ДТК"/>
      <sheetName val="Цифр.мун.обр."/>
      <sheetName val="Архитектура"/>
      <sheetName val="ФСКГС"/>
      <sheetName val="строительство "/>
      <sheetName val="объекты "/>
      <sheetName val="Переселение"/>
    </sheetNames>
    <sheetDataSet>
      <sheetData sheetId="0"/>
      <sheetData sheetId="1"/>
      <sheetData sheetId="2"/>
      <sheetData sheetId="3">
        <row r="120">
          <cell r="D120">
            <v>4193</v>
          </cell>
        </row>
      </sheetData>
      <sheetData sheetId="4"/>
      <sheetData sheetId="5"/>
      <sheetData sheetId="6"/>
      <sheetData sheetId="7">
        <row r="16">
          <cell r="H16">
            <v>0</v>
          </cell>
        </row>
      </sheetData>
      <sheetData sheetId="8"/>
      <sheetData sheetId="9"/>
      <sheetData sheetId="10"/>
      <sheetData sheetId="11"/>
      <sheetData sheetId="12"/>
      <sheetData sheetId="13">
        <row r="53">
          <cell r="D53">
            <v>0</v>
          </cell>
        </row>
      </sheetData>
      <sheetData sheetId="14">
        <row r="37">
          <cell r="H37">
            <v>0</v>
          </cell>
        </row>
        <row r="38">
          <cell r="H38">
            <v>0</v>
          </cell>
        </row>
        <row r="73">
          <cell r="H73">
            <v>0</v>
          </cell>
        </row>
        <row r="77">
          <cell r="H77">
            <v>0</v>
          </cell>
        </row>
        <row r="88">
          <cell r="D88">
            <v>0</v>
          </cell>
          <cell r="H88">
            <v>0</v>
          </cell>
        </row>
        <row r="89">
          <cell r="D89">
            <v>0</v>
          </cell>
          <cell r="H89">
            <v>0</v>
          </cell>
        </row>
        <row r="90">
          <cell r="D90">
            <v>0</v>
          </cell>
          <cell r="H90">
            <v>0</v>
          </cell>
        </row>
      </sheetData>
      <sheetData sheetId="15"/>
      <sheetData sheetId="16"/>
      <sheetData sheetId="17">
        <row r="61">
          <cell r="H61">
            <v>0</v>
          </cell>
        </row>
        <row r="77">
          <cell r="D77">
            <v>1950</v>
          </cell>
        </row>
      </sheetData>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образование"/>
      <sheetName val="культура 1 квартал 2018 г."/>
      <sheetName val="молодежка 1 квартал 2019"/>
      <sheetName val="1спорт "/>
      <sheetName val="соцзащита 1-й кварт."/>
      <sheetName val="доступная "/>
      <sheetName val="Безопасность"/>
      <sheetName val="объекты соц.инф."/>
      <sheetName val="сел.х-во"/>
      <sheetName val="экология"/>
      <sheetName val="предприн."/>
      <sheetName val="потреб.рынок"/>
      <sheetName val="СМИ"/>
      <sheetName val="Информ.ресурсы"/>
      <sheetName val="МФЦ"/>
      <sheetName val="Муниципальное управление"/>
      <sheetName val="Разв. Инженерн. инфр"/>
      <sheetName val="Жилище"/>
      <sheetName val="Формирование  гор.среды"/>
      <sheetName val="ДМХ"/>
      <sheetName val="Архитектура"/>
      <sheetName val="строительство"/>
    </sheetNames>
    <sheetDataSet>
      <sheetData sheetId="0"/>
      <sheetData sheetId="1"/>
      <sheetData sheetId="2"/>
      <sheetData sheetId="3">
        <row r="61">
          <cell r="E61">
            <v>0</v>
          </cell>
        </row>
      </sheetData>
      <sheetData sheetId="4">
        <row r="81">
          <cell r="E81">
            <v>0</v>
          </cell>
        </row>
        <row r="90">
          <cell r="E9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sheetName val="РИИиЭ (2)"/>
      <sheetName val="Предпринимательство"/>
      <sheetName val="Упр.имущ.и фин."/>
      <sheetName val="Разв.инст.гражд.общ."/>
      <sheetName val="ДТК (2)"/>
      <sheetName val="ДТК"/>
      <sheetName val="Цифр.мун.обр."/>
      <sheetName val="Архитектура"/>
      <sheetName val="ФСКГС"/>
      <sheetName val="строительство "/>
      <sheetName val="объекты "/>
      <sheetName val="Переселение"/>
    </sheetNames>
    <sheetDataSet>
      <sheetData sheetId="0" refreshError="1"/>
      <sheetData sheetId="1"/>
      <sheetData sheetId="2">
        <row r="20">
          <cell r="D20">
            <v>4860</v>
          </cell>
        </row>
      </sheetData>
      <sheetData sheetId="3">
        <row r="18">
          <cell r="D18">
            <v>26119.8</v>
          </cell>
        </row>
      </sheetData>
      <sheetData sheetId="4">
        <row r="34">
          <cell r="D34">
            <v>9253.48</v>
          </cell>
        </row>
      </sheetData>
      <sheetData sheetId="5">
        <row r="37">
          <cell r="D37">
            <v>133025.70000000001</v>
          </cell>
        </row>
      </sheetData>
      <sheetData sheetId="6">
        <row r="28">
          <cell r="D28">
            <v>255736</v>
          </cell>
        </row>
      </sheetData>
      <sheetData sheetId="7">
        <row r="15">
          <cell r="D15">
            <v>3956</v>
          </cell>
        </row>
      </sheetData>
      <sheetData sheetId="8">
        <row r="17">
          <cell r="D17">
            <v>66091.8</v>
          </cell>
        </row>
      </sheetData>
      <sheetData sheetId="9">
        <row r="70">
          <cell r="D70">
            <v>2399</v>
          </cell>
        </row>
      </sheetData>
      <sheetData sheetId="10">
        <row r="17">
          <cell r="D17">
            <v>3793</v>
          </cell>
        </row>
      </sheetData>
      <sheetData sheetId="11">
        <row r="13">
          <cell r="D13">
            <v>220</v>
          </cell>
        </row>
      </sheetData>
      <sheetData sheetId="12">
        <row r="46">
          <cell r="D46">
            <v>5890</v>
          </cell>
        </row>
      </sheetData>
      <sheetData sheetId="13">
        <row r="20">
          <cell r="D20">
            <v>15290</v>
          </cell>
        </row>
        <row r="52">
          <cell r="H52">
            <v>0</v>
          </cell>
        </row>
      </sheetData>
      <sheetData sheetId="14">
        <row r="33">
          <cell r="D33">
            <v>91628.299999999988</v>
          </cell>
        </row>
      </sheetData>
      <sheetData sheetId="15" refreshError="1"/>
      <sheetData sheetId="16">
        <row r="24">
          <cell r="D24">
            <v>38629</v>
          </cell>
        </row>
      </sheetData>
      <sheetData sheetId="17">
        <row r="36">
          <cell r="D36">
            <v>6998</v>
          </cell>
        </row>
      </sheetData>
      <sheetData sheetId="18">
        <row r="25">
          <cell r="D25">
            <v>2845</v>
          </cell>
        </row>
      </sheetData>
      <sheetData sheetId="19">
        <row r="31">
          <cell r="D31">
            <v>128878.8</v>
          </cell>
        </row>
      </sheetData>
      <sheetData sheetId="20">
        <row r="33">
          <cell r="D33">
            <v>1562905.3</v>
          </cell>
        </row>
      </sheetData>
      <sheetData sheetId="21" refreshError="1"/>
      <sheetData sheetId="22">
        <row r="48">
          <cell r="D4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sheetName val="образование"/>
      <sheetName val="соцзащита "/>
      <sheetName val="спорт "/>
      <sheetName val="с.з. пок-ли"/>
      <sheetName val="объекты соц.инф."/>
      <sheetName val="сел.х-во"/>
      <sheetName val="экология"/>
      <sheetName val="Безопасность"/>
      <sheetName val="Жилище"/>
      <sheetName val="Разв. инженерн. инфр."/>
      <sheetName val="Предпринимательство"/>
      <sheetName val="Упр.имущ.и фин."/>
      <sheetName val="Разв.инст.гражд.общ."/>
      <sheetName val="ДТК"/>
      <sheetName val="Цифр.мун.обр."/>
      <sheetName val="Архитектура"/>
      <sheetName val="ФСКГС"/>
      <sheetName val="строительство"/>
      <sheetName val="объекты"/>
      <sheetName val="Пересе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6">
          <cell r="D46">
            <v>0</v>
          </cell>
        </row>
        <row r="50">
          <cell r="D50">
            <v>0</v>
          </cell>
          <cell r="H50">
            <v>0</v>
          </cell>
        </row>
        <row r="51">
          <cell r="H51">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7"/>
      <sheetName val="Прил.9"/>
      <sheetName val="показатели"/>
    </sheetNames>
    <sheetDataSet>
      <sheetData sheetId="0" refreshError="1"/>
      <sheetData sheetId="1">
        <row r="22">
          <cell r="G22">
            <v>0</v>
          </cell>
        </row>
        <row r="25">
          <cell r="G25">
            <v>0</v>
          </cell>
        </row>
        <row r="27">
          <cell r="G27">
            <v>0</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06"/>
  <sheetViews>
    <sheetView zoomScale="62" zoomScaleNormal="62" zoomScalePageLayoutView="40" workbookViewId="0">
      <pane ySplit="4" topLeftCell="A5" activePane="bottomLeft" state="frozen"/>
      <selection pane="bottomLeft" activeCell="M93" sqref="M93"/>
    </sheetView>
  </sheetViews>
  <sheetFormatPr defaultColWidth="17" defaultRowHeight="18" x14ac:dyDescent="0.25"/>
  <cols>
    <col min="1" max="1" width="10.85546875" style="93" customWidth="1"/>
    <col min="2" max="2" width="112.7109375" style="214" customWidth="1"/>
    <col min="3" max="3" width="21.5703125" style="848" customWidth="1"/>
    <col min="4" max="4" width="18.140625" style="851" hidden="1" customWidth="1"/>
    <col min="5" max="5" width="15.28515625" style="850" hidden="1" customWidth="1"/>
    <col min="6" max="6" width="17" style="850" hidden="1" customWidth="1"/>
    <col min="7" max="7" width="18" style="850" hidden="1" customWidth="1"/>
    <col min="8" max="8" width="16.28515625" style="850" hidden="1" customWidth="1"/>
    <col min="9" max="9" width="18.140625" style="7" hidden="1" customWidth="1"/>
    <col min="10" max="10" width="8.140625" style="7" hidden="1" customWidth="1"/>
    <col min="11" max="11" width="5" style="7" hidden="1" customWidth="1"/>
    <col min="12" max="12" width="21.85546875" style="7" bestFit="1" customWidth="1"/>
    <col min="13" max="14" width="19.85546875" style="850" bestFit="1" customWidth="1"/>
    <col min="15" max="256" width="17" style="850"/>
    <col min="257" max="257" width="10.85546875" style="850" customWidth="1"/>
    <col min="258" max="258" width="112.7109375" style="850" customWidth="1"/>
    <col min="259" max="259" width="24.42578125" style="850" customWidth="1"/>
    <col min="260" max="267" width="0" style="850" hidden="1" customWidth="1"/>
    <col min="268" max="268" width="21.85546875" style="850" bestFit="1" customWidth="1"/>
    <col min="269" max="270" width="19.85546875" style="850" bestFit="1" customWidth="1"/>
    <col min="271" max="512" width="17" style="850"/>
    <col min="513" max="513" width="10.85546875" style="850" customWidth="1"/>
    <col min="514" max="514" width="112.7109375" style="850" customWidth="1"/>
    <col min="515" max="515" width="24.42578125" style="850" customWidth="1"/>
    <col min="516" max="523" width="0" style="850" hidden="1" customWidth="1"/>
    <col min="524" max="524" width="21.85546875" style="850" bestFit="1" customWidth="1"/>
    <col min="525" max="526" width="19.85546875" style="850" bestFit="1" customWidth="1"/>
    <col min="527" max="768" width="17" style="850"/>
    <col min="769" max="769" width="10.85546875" style="850" customWidth="1"/>
    <col min="770" max="770" width="112.7109375" style="850" customWidth="1"/>
    <col min="771" max="771" width="24.42578125" style="850" customWidth="1"/>
    <col min="772" max="779" width="0" style="850" hidden="1" customWidth="1"/>
    <col min="780" max="780" width="21.85546875" style="850" bestFit="1" customWidth="1"/>
    <col min="781" max="782" width="19.85546875" style="850" bestFit="1" customWidth="1"/>
    <col min="783" max="1024" width="17" style="850"/>
    <col min="1025" max="1025" width="10.85546875" style="850" customWidth="1"/>
    <col min="1026" max="1026" width="112.7109375" style="850" customWidth="1"/>
    <col min="1027" max="1027" width="24.42578125" style="850" customWidth="1"/>
    <col min="1028" max="1035" width="0" style="850" hidden="1" customWidth="1"/>
    <col min="1036" max="1036" width="21.85546875" style="850" bestFit="1" customWidth="1"/>
    <col min="1037" max="1038" width="19.85546875" style="850" bestFit="1" customWidth="1"/>
    <col min="1039" max="1280" width="17" style="850"/>
    <col min="1281" max="1281" width="10.85546875" style="850" customWidth="1"/>
    <col min="1282" max="1282" width="112.7109375" style="850" customWidth="1"/>
    <col min="1283" max="1283" width="24.42578125" style="850" customWidth="1"/>
    <col min="1284" max="1291" width="0" style="850" hidden="1" customWidth="1"/>
    <col min="1292" max="1292" width="21.85546875" style="850" bestFit="1" customWidth="1"/>
    <col min="1293" max="1294" width="19.85546875" style="850" bestFit="1" customWidth="1"/>
    <col min="1295" max="1536" width="17" style="850"/>
    <col min="1537" max="1537" width="10.85546875" style="850" customWidth="1"/>
    <col min="1538" max="1538" width="112.7109375" style="850" customWidth="1"/>
    <col min="1539" max="1539" width="24.42578125" style="850" customWidth="1"/>
    <col min="1540" max="1547" width="0" style="850" hidden="1" customWidth="1"/>
    <col min="1548" max="1548" width="21.85546875" style="850" bestFit="1" customWidth="1"/>
    <col min="1549" max="1550" width="19.85546875" style="850" bestFit="1" customWidth="1"/>
    <col min="1551" max="1792" width="17" style="850"/>
    <col min="1793" max="1793" width="10.85546875" style="850" customWidth="1"/>
    <col min="1794" max="1794" width="112.7109375" style="850" customWidth="1"/>
    <col min="1795" max="1795" width="24.42578125" style="850" customWidth="1"/>
    <col min="1796" max="1803" width="0" style="850" hidden="1" customWidth="1"/>
    <col min="1804" max="1804" width="21.85546875" style="850" bestFit="1" customWidth="1"/>
    <col min="1805" max="1806" width="19.85546875" style="850" bestFit="1" customWidth="1"/>
    <col min="1807" max="2048" width="17" style="850"/>
    <col min="2049" max="2049" width="10.85546875" style="850" customWidth="1"/>
    <col min="2050" max="2050" width="112.7109375" style="850" customWidth="1"/>
    <col min="2051" max="2051" width="24.42578125" style="850" customWidth="1"/>
    <col min="2052" max="2059" width="0" style="850" hidden="1" customWidth="1"/>
    <col min="2060" max="2060" width="21.85546875" style="850" bestFit="1" customWidth="1"/>
    <col min="2061" max="2062" width="19.85546875" style="850" bestFit="1" customWidth="1"/>
    <col min="2063" max="2304" width="17" style="850"/>
    <col min="2305" max="2305" width="10.85546875" style="850" customWidth="1"/>
    <col min="2306" max="2306" width="112.7109375" style="850" customWidth="1"/>
    <col min="2307" max="2307" width="24.42578125" style="850" customWidth="1"/>
    <col min="2308" max="2315" width="0" style="850" hidden="1" customWidth="1"/>
    <col min="2316" max="2316" width="21.85546875" style="850" bestFit="1" customWidth="1"/>
    <col min="2317" max="2318" width="19.85546875" style="850" bestFit="1" customWidth="1"/>
    <col min="2319" max="2560" width="17" style="850"/>
    <col min="2561" max="2561" width="10.85546875" style="850" customWidth="1"/>
    <col min="2562" max="2562" width="112.7109375" style="850" customWidth="1"/>
    <col min="2563" max="2563" width="24.42578125" style="850" customWidth="1"/>
    <col min="2564" max="2571" width="0" style="850" hidden="1" customWidth="1"/>
    <col min="2572" max="2572" width="21.85546875" style="850" bestFit="1" customWidth="1"/>
    <col min="2573" max="2574" width="19.85546875" style="850" bestFit="1" customWidth="1"/>
    <col min="2575" max="2816" width="17" style="850"/>
    <col min="2817" max="2817" width="10.85546875" style="850" customWidth="1"/>
    <col min="2818" max="2818" width="112.7109375" style="850" customWidth="1"/>
    <col min="2819" max="2819" width="24.42578125" style="850" customWidth="1"/>
    <col min="2820" max="2827" width="0" style="850" hidden="1" customWidth="1"/>
    <col min="2828" max="2828" width="21.85546875" style="850" bestFit="1" customWidth="1"/>
    <col min="2829" max="2830" width="19.85546875" style="850" bestFit="1" customWidth="1"/>
    <col min="2831" max="3072" width="17" style="850"/>
    <col min="3073" max="3073" width="10.85546875" style="850" customWidth="1"/>
    <col min="3074" max="3074" width="112.7109375" style="850" customWidth="1"/>
    <col min="3075" max="3075" width="24.42578125" style="850" customWidth="1"/>
    <col min="3076" max="3083" width="0" style="850" hidden="1" customWidth="1"/>
    <col min="3084" max="3084" width="21.85546875" style="850" bestFit="1" customWidth="1"/>
    <col min="3085" max="3086" width="19.85546875" style="850" bestFit="1" customWidth="1"/>
    <col min="3087" max="3328" width="17" style="850"/>
    <col min="3329" max="3329" width="10.85546875" style="850" customWidth="1"/>
    <col min="3330" max="3330" width="112.7109375" style="850" customWidth="1"/>
    <col min="3331" max="3331" width="24.42578125" style="850" customWidth="1"/>
    <col min="3332" max="3339" width="0" style="850" hidden="1" customWidth="1"/>
    <col min="3340" max="3340" width="21.85546875" style="850" bestFit="1" customWidth="1"/>
    <col min="3341" max="3342" width="19.85546875" style="850" bestFit="1" customWidth="1"/>
    <col min="3343" max="3584" width="17" style="850"/>
    <col min="3585" max="3585" width="10.85546875" style="850" customWidth="1"/>
    <col min="3586" max="3586" width="112.7109375" style="850" customWidth="1"/>
    <col min="3587" max="3587" width="24.42578125" style="850" customWidth="1"/>
    <col min="3588" max="3595" width="0" style="850" hidden="1" customWidth="1"/>
    <col min="3596" max="3596" width="21.85546875" style="850" bestFit="1" customWidth="1"/>
    <col min="3597" max="3598" width="19.85546875" style="850" bestFit="1" customWidth="1"/>
    <col min="3599" max="3840" width="17" style="850"/>
    <col min="3841" max="3841" width="10.85546875" style="850" customWidth="1"/>
    <col min="3842" max="3842" width="112.7109375" style="850" customWidth="1"/>
    <col min="3843" max="3843" width="24.42578125" style="850" customWidth="1"/>
    <col min="3844" max="3851" width="0" style="850" hidden="1" customWidth="1"/>
    <col min="3852" max="3852" width="21.85546875" style="850" bestFit="1" customWidth="1"/>
    <col min="3853" max="3854" width="19.85546875" style="850" bestFit="1" customWidth="1"/>
    <col min="3855" max="4096" width="17" style="850"/>
    <col min="4097" max="4097" width="10.85546875" style="850" customWidth="1"/>
    <col min="4098" max="4098" width="112.7109375" style="850" customWidth="1"/>
    <col min="4099" max="4099" width="24.42578125" style="850" customWidth="1"/>
    <col min="4100" max="4107" width="0" style="850" hidden="1" customWidth="1"/>
    <col min="4108" max="4108" width="21.85546875" style="850" bestFit="1" customWidth="1"/>
    <col min="4109" max="4110" width="19.85546875" style="850" bestFit="1" customWidth="1"/>
    <col min="4111" max="4352" width="17" style="850"/>
    <col min="4353" max="4353" width="10.85546875" style="850" customWidth="1"/>
    <col min="4354" max="4354" width="112.7109375" style="850" customWidth="1"/>
    <col min="4355" max="4355" width="24.42578125" style="850" customWidth="1"/>
    <col min="4356" max="4363" width="0" style="850" hidden="1" customWidth="1"/>
    <col min="4364" max="4364" width="21.85546875" style="850" bestFit="1" customWidth="1"/>
    <col min="4365" max="4366" width="19.85546875" style="850" bestFit="1" customWidth="1"/>
    <col min="4367" max="4608" width="17" style="850"/>
    <col min="4609" max="4609" width="10.85546875" style="850" customWidth="1"/>
    <col min="4610" max="4610" width="112.7109375" style="850" customWidth="1"/>
    <col min="4611" max="4611" width="24.42578125" style="850" customWidth="1"/>
    <col min="4612" max="4619" width="0" style="850" hidden="1" customWidth="1"/>
    <col min="4620" max="4620" width="21.85546875" style="850" bestFit="1" customWidth="1"/>
    <col min="4621" max="4622" width="19.85546875" style="850" bestFit="1" customWidth="1"/>
    <col min="4623" max="4864" width="17" style="850"/>
    <col min="4865" max="4865" width="10.85546875" style="850" customWidth="1"/>
    <col min="4866" max="4866" width="112.7109375" style="850" customWidth="1"/>
    <col min="4867" max="4867" width="24.42578125" style="850" customWidth="1"/>
    <col min="4868" max="4875" width="0" style="850" hidden="1" customWidth="1"/>
    <col min="4876" max="4876" width="21.85546875" style="850" bestFit="1" customWidth="1"/>
    <col min="4877" max="4878" width="19.85546875" style="850" bestFit="1" customWidth="1"/>
    <col min="4879" max="5120" width="17" style="850"/>
    <col min="5121" max="5121" width="10.85546875" style="850" customWidth="1"/>
    <col min="5122" max="5122" width="112.7109375" style="850" customWidth="1"/>
    <col min="5123" max="5123" width="24.42578125" style="850" customWidth="1"/>
    <col min="5124" max="5131" width="0" style="850" hidden="1" customWidth="1"/>
    <col min="5132" max="5132" width="21.85546875" style="850" bestFit="1" customWidth="1"/>
    <col min="5133" max="5134" width="19.85546875" style="850" bestFit="1" customWidth="1"/>
    <col min="5135" max="5376" width="17" style="850"/>
    <col min="5377" max="5377" width="10.85546875" style="850" customWidth="1"/>
    <col min="5378" max="5378" width="112.7109375" style="850" customWidth="1"/>
    <col min="5379" max="5379" width="24.42578125" style="850" customWidth="1"/>
    <col min="5380" max="5387" width="0" style="850" hidden="1" customWidth="1"/>
    <col min="5388" max="5388" width="21.85546875" style="850" bestFit="1" customWidth="1"/>
    <col min="5389" max="5390" width="19.85546875" style="850" bestFit="1" customWidth="1"/>
    <col min="5391" max="5632" width="17" style="850"/>
    <col min="5633" max="5633" width="10.85546875" style="850" customWidth="1"/>
    <col min="5634" max="5634" width="112.7109375" style="850" customWidth="1"/>
    <col min="5635" max="5635" width="24.42578125" style="850" customWidth="1"/>
    <col min="5636" max="5643" width="0" style="850" hidden="1" customWidth="1"/>
    <col min="5644" max="5644" width="21.85546875" style="850" bestFit="1" customWidth="1"/>
    <col min="5645" max="5646" width="19.85546875" style="850" bestFit="1" customWidth="1"/>
    <col min="5647" max="5888" width="17" style="850"/>
    <col min="5889" max="5889" width="10.85546875" style="850" customWidth="1"/>
    <col min="5890" max="5890" width="112.7109375" style="850" customWidth="1"/>
    <col min="5891" max="5891" width="24.42578125" style="850" customWidth="1"/>
    <col min="5892" max="5899" width="0" style="850" hidden="1" customWidth="1"/>
    <col min="5900" max="5900" width="21.85546875" style="850" bestFit="1" customWidth="1"/>
    <col min="5901" max="5902" width="19.85546875" style="850" bestFit="1" customWidth="1"/>
    <col min="5903" max="6144" width="17" style="850"/>
    <col min="6145" max="6145" width="10.85546875" style="850" customWidth="1"/>
    <col min="6146" max="6146" width="112.7109375" style="850" customWidth="1"/>
    <col min="6147" max="6147" width="24.42578125" style="850" customWidth="1"/>
    <col min="6148" max="6155" width="0" style="850" hidden="1" customWidth="1"/>
    <col min="6156" max="6156" width="21.85546875" style="850" bestFit="1" customWidth="1"/>
    <col min="6157" max="6158" width="19.85546875" style="850" bestFit="1" customWidth="1"/>
    <col min="6159" max="6400" width="17" style="850"/>
    <col min="6401" max="6401" width="10.85546875" style="850" customWidth="1"/>
    <col min="6402" max="6402" width="112.7109375" style="850" customWidth="1"/>
    <col min="6403" max="6403" width="24.42578125" style="850" customWidth="1"/>
    <col min="6404" max="6411" width="0" style="850" hidden="1" customWidth="1"/>
    <col min="6412" max="6412" width="21.85546875" style="850" bestFit="1" customWidth="1"/>
    <col min="6413" max="6414" width="19.85546875" style="850" bestFit="1" customWidth="1"/>
    <col min="6415" max="6656" width="17" style="850"/>
    <col min="6657" max="6657" width="10.85546875" style="850" customWidth="1"/>
    <col min="6658" max="6658" width="112.7109375" style="850" customWidth="1"/>
    <col min="6659" max="6659" width="24.42578125" style="850" customWidth="1"/>
    <col min="6660" max="6667" width="0" style="850" hidden="1" customWidth="1"/>
    <col min="6668" max="6668" width="21.85546875" style="850" bestFit="1" customWidth="1"/>
    <col min="6669" max="6670" width="19.85546875" style="850" bestFit="1" customWidth="1"/>
    <col min="6671" max="6912" width="17" style="850"/>
    <col min="6913" max="6913" width="10.85546875" style="850" customWidth="1"/>
    <col min="6914" max="6914" width="112.7109375" style="850" customWidth="1"/>
    <col min="6915" max="6915" width="24.42578125" style="850" customWidth="1"/>
    <col min="6916" max="6923" width="0" style="850" hidden="1" customWidth="1"/>
    <col min="6924" max="6924" width="21.85546875" style="850" bestFit="1" customWidth="1"/>
    <col min="6925" max="6926" width="19.85546875" style="850" bestFit="1" customWidth="1"/>
    <col min="6927" max="7168" width="17" style="850"/>
    <col min="7169" max="7169" width="10.85546875" style="850" customWidth="1"/>
    <col min="7170" max="7170" width="112.7109375" style="850" customWidth="1"/>
    <col min="7171" max="7171" width="24.42578125" style="850" customWidth="1"/>
    <col min="7172" max="7179" width="0" style="850" hidden="1" customWidth="1"/>
    <col min="7180" max="7180" width="21.85546875" style="850" bestFit="1" customWidth="1"/>
    <col min="7181" max="7182" width="19.85546875" style="850" bestFit="1" customWidth="1"/>
    <col min="7183" max="7424" width="17" style="850"/>
    <col min="7425" max="7425" width="10.85546875" style="850" customWidth="1"/>
    <col min="7426" max="7426" width="112.7109375" style="850" customWidth="1"/>
    <col min="7427" max="7427" width="24.42578125" style="850" customWidth="1"/>
    <col min="7428" max="7435" width="0" style="850" hidden="1" customWidth="1"/>
    <col min="7436" max="7436" width="21.85546875" style="850" bestFit="1" customWidth="1"/>
    <col min="7437" max="7438" width="19.85546875" style="850" bestFit="1" customWidth="1"/>
    <col min="7439" max="7680" width="17" style="850"/>
    <col min="7681" max="7681" width="10.85546875" style="850" customWidth="1"/>
    <col min="7682" max="7682" width="112.7109375" style="850" customWidth="1"/>
    <col min="7683" max="7683" width="24.42578125" style="850" customWidth="1"/>
    <col min="7684" max="7691" width="0" style="850" hidden="1" customWidth="1"/>
    <col min="7692" max="7692" width="21.85546875" style="850" bestFit="1" customWidth="1"/>
    <col min="7693" max="7694" width="19.85546875" style="850" bestFit="1" customWidth="1"/>
    <col min="7695" max="7936" width="17" style="850"/>
    <col min="7937" max="7937" width="10.85546875" style="850" customWidth="1"/>
    <col min="7938" max="7938" width="112.7109375" style="850" customWidth="1"/>
    <col min="7939" max="7939" width="24.42578125" style="850" customWidth="1"/>
    <col min="7940" max="7947" width="0" style="850" hidden="1" customWidth="1"/>
    <col min="7948" max="7948" width="21.85546875" style="850" bestFit="1" customWidth="1"/>
    <col min="7949" max="7950" width="19.85546875" style="850" bestFit="1" customWidth="1"/>
    <col min="7951" max="8192" width="17" style="850"/>
    <col min="8193" max="8193" width="10.85546875" style="850" customWidth="1"/>
    <col min="8194" max="8194" width="112.7109375" style="850" customWidth="1"/>
    <col min="8195" max="8195" width="24.42578125" style="850" customWidth="1"/>
    <col min="8196" max="8203" width="0" style="850" hidden="1" customWidth="1"/>
    <col min="8204" max="8204" width="21.85546875" style="850" bestFit="1" customWidth="1"/>
    <col min="8205" max="8206" width="19.85546875" style="850" bestFit="1" customWidth="1"/>
    <col min="8207" max="8448" width="17" style="850"/>
    <col min="8449" max="8449" width="10.85546875" style="850" customWidth="1"/>
    <col min="8450" max="8450" width="112.7109375" style="850" customWidth="1"/>
    <col min="8451" max="8451" width="24.42578125" style="850" customWidth="1"/>
    <col min="8452" max="8459" width="0" style="850" hidden="1" customWidth="1"/>
    <col min="8460" max="8460" width="21.85546875" style="850" bestFit="1" customWidth="1"/>
    <col min="8461" max="8462" width="19.85546875" style="850" bestFit="1" customWidth="1"/>
    <col min="8463" max="8704" width="17" style="850"/>
    <col min="8705" max="8705" width="10.85546875" style="850" customWidth="1"/>
    <col min="8706" max="8706" width="112.7109375" style="850" customWidth="1"/>
    <col min="8707" max="8707" width="24.42578125" style="850" customWidth="1"/>
    <col min="8708" max="8715" width="0" style="850" hidden="1" customWidth="1"/>
    <col min="8716" max="8716" width="21.85546875" style="850" bestFit="1" customWidth="1"/>
    <col min="8717" max="8718" width="19.85546875" style="850" bestFit="1" customWidth="1"/>
    <col min="8719" max="8960" width="17" style="850"/>
    <col min="8961" max="8961" width="10.85546875" style="850" customWidth="1"/>
    <col min="8962" max="8962" width="112.7109375" style="850" customWidth="1"/>
    <col min="8963" max="8963" width="24.42578125" style="850" customWidth="1"/>
    <col min="8964" max="8971" width="0" style="850" hidden="1" customWidth="1"/>
    <col min="8972" max="8972" width="21.85546875" style="850" bestFit="1" customWidth="1"/>
    <col min="8973" max="8974" width="19.85546875" style="850" bestFit="1" customWidth="1"/>
    <col min="8975" max="9216" width="17" style="850"/>
    <col min="9217" max="9217" width="10.85546875" style="850" customWidth="1"/>
    <col min="9218" max="9218" width="112.7109375" style="850" customWidth="1"/>
    <col min="9219" max="9219" width="24.42578125" style="850" customWidth="1"/>
    <col min="9220" max="9227" width="0" style="850" hidden="1" customWidth="1"/>
    <col min="9228" max="9228" width="21.85546875" style="850" bestFit="1" customWidth="1"/>
    <col min="9229" max="9230" width="19.85546875" style="850" bestFit="1" customWidth="1"/>
    <col min="9231" max="9472" width="17" style="850"/>
    <col min="9473" max="9473" width="10.85546875" style="850" customWidth="1"/>
    <col min="9474" max="9474" width="112.7109375" style="850" customWidth="1"/>
    <col min="9475" max="9475" width="24.42578125" style="850" customWidth="1"/>
    <col min="9476" max="9483" width="0" style="850" hidden="1" customWidth="1"/>
    <col min="9484" max="9484" width="21.85546875" style="850" bestFit="1" customWidth="1"/>
    <col min="9485" max="9486" width="19.85546875" style="850" bestFit="1" customWidth="1"/>
    <col min="9487" max="9728" width="17" style="850"/>
    <col min="9729" max="9729" width="10.85546875" style="850" customWidth="1"/>
    <col min="9730" max="9730" width="112.7109375" style="850" customWidth="1"/>
    <col min="9731" max="9731" width="24.42578125" style="850" customWidth="1"/>
    <col min="9732" max="9739" width="0" style="850" hidden="1" customWidth="1"/>
    <col min="9740" max="9740" width="21.85546875" style="850" bestFit="1" customWidth="1"/>
    <col min="9741" max="9742" width="19.85546875" style="850" bestFit="1" customWidth="1"/>
    <col min="9743" max="9984" width="17" style="850"/>
    <col min="9985" max="9985" width="10.85546875" style="850" customWidth="1"/>
    <col min="9986" max="9986" width="112.7109375" style="850" customWidth="1"/>
    <col min="9987" max="9987" width="24.42578125" style="850" customWidth="1"/>
    <col min="9988" max="9995" width="0" style="850" hidden="1" customWidth="1"/>
    <col min="9996" max="9996" width="21.85546875" style="850" bestFit="1" customWidth="1"/>
    <col min="9997" max="9998" width="19.85546875" style="850" bestFit="1" customWidth="1"/>
    <col min="9999" max="10240" width="17" style="850"/>
    <col min="10241" max="10241" width="10.85546875" style="850" customWidth="1"/>
    <col min="10242" max="10242" width="112.7109375" style="850" customWidth="1"/>
    <col min="10243" max="10243" width="24.42578125" style="850" customWidth="1"/>
    <col min="10244" max="10251" width="0" style="850" hidden="1" customWidth="1"/>
    <col min="10252" max="10252" width="21.85546875" style="850" bestFit="1" customWidth="1"/>
    <col min="10253" max="10254" width="19.85546875" style="850" bestFit="1" customWidth="1"/>
    <col min="10255" max="10496" width="17" style="850"/>
    <col min="10497" max="10497" width="10.85546875" style="850" customWidth="1"/>
    <col min="10498" max="10498" width="112.7109375" style="850" customWidth="1"/>
    <col min="10499" max="10499" width="24.42578125" style="850" customWidth="1"/>
    <col min="10500" max="10507" width="0" style="850" hidden="1" customWidth="1"/>
    <col min="10508" max="10508" width="21.85546875" style="850" bestFit="1" customWidth="1"/>
    <col min="10509" max="10510" width="19.85546875" style="850" bestFit="1" customWidth="1"/>
    <col min="10511" max="10752" width="17" style="850"/>
    <col min="10753" max="10753" width="10.85546875" style="850" customWidth="1"/>
    <col min="10754" max="10754" width="112.7109375" style="850" customWidth="1"/>
    <col min="10755" max="10755" width="24.42578125" style="850" customWidth="1"/>
    <col min="10756" max="10763" width="0" style="850" hidden="1" customWidth="1"/>
    <col min="10764" max="10764" width="21.85546875" style="850" bestFit="1" customWidth="1"/>
    <col min="10765" max="10766" width="19.85546875" style="850" bestFit="1" customWidth="1"/>
    <col min="10767" max="11008" width="17" style="850"/>
    <col min="11009" max="11009" width="10.85546875" style="850" customWidth="1"/>
    <col min="11010" max="11010" width="112.7109375" style="850" customWidth="1"/>
    <col min="11011" max="11011" width="24.42578125" style="850" customWidth="1"/>
    <col min="11012" max="11019" width="0" style="850" hidden="1" customWidth="1"/>
    <col min="11020" max="11020" width="21.85546875" style="850" bestFit="1" customWidth="1"/>
    <col min="11021" max="11022" width="19.85546875" style="850" bestFit="1" customWidth="1"/>
    <col min="11023" max="11264" width="17" style="850"/>
    <col min="11265" max="11265" width="10.85546875" style="850" customWidth="1"/>
    <col min="11266" max="11266" width="112.7109375" style="850" customWidth="1"/>
    <col min="11267" max="11267" width="24.42578125" style="850" customWidth="1"/>
    <col min="11268" max="11275" width="0" style="850" hidden="1" customWidth="1"/>
    <col min="11276" max="11276" width="21.85546875" style="850" bestFit="1" customWidth="1"/>
    <col min="11277" max="11278" width="19.85546875" style="850" bestFit="1" customWidth="1"/>
    <col min="11279" max="11520" width="17" style="850"/>
    <col min="11521" max="11521" width="10.85546875" style="850" customWidth="1"/>
    <col min="11522" max="11522" width="112.7109375" style="850" customWidth="1"/>
    <col min="11523" max="11523" width="24.42578125" style="850" customWidth="1"/>
    <col min="11524" max="11531" width="0" style="850" hidden="1" customWidth="1"/>
    <col min="11532" max="11532" width="21.85546875" style="850" bestFit="1" customWidth="1"/>
    <col min="11533" max="11534" width="19.85546875" style="850" bestFit="1" customWidth="1"/>
    <col min="11535" max="11776" width="17" style="850"/>
    <col min="11777" max="11777" width="10.85546875" style="850" customWidth="1"/>
    <col min="11778" max="11778" width="112.7109375" style="850" customWidth="1"/>
    <col min="11779" max="11779" width="24.42578125" style="850" customWidth="1"/>
    <col min="11780" max="11787" width="0" style="850" hidden="1" customWidth="1"/>
    <col min="11788" max="11788" width="21.85546875" style="850" bestFit="1" customWidth="1"/>
    <col min="11789" max="11790" width="19.85546875" style="850" bestFit="1" customWidth="1"/>
    <col min="11791" max="12032" width="17" style="850"/>
    <col min="12033" max="12033" width="10.85546875" style="850" customWidth="1"/>
    <col min="12034" max="12034" width="112.7109375" style="850" customWidth="1"/>
    <col min="12035" max="12035" width="24.42578125" style="850" customWidth="1"/>
    <col min="12036" max="12043" width="0" style="850" hidden="1" customWidth="1"/>
    <col min="12044" max="12044" width="21.85546875" style="850" bestFit="1" customWidth="1"/>
    <col min="12045" max="12046" width="19.85546875" style="850" bestFit="1" customWidth="1"/>
    <col min="12047" max="12288" width="17" style="850"/>
    <col min="12289" max="12289" width="10.85546875" style="850" customWidth="1"/>
    <col min="12290" max="12290" width="112.7109375" style="850" customWidth="1"/>
    <col min="12291" max="12291" width="24.42578125" style="850" customWidth="1"/>
    <col min="12292" max="12299" width="0" style="850" hidden="1" customWidth="1"/>
    <col min="12300" max="12300" width="21.85546875" style="850" bestFit="1" customWidth="1"/>
    <col min="12301" max="12302" width="19.85546875" style="850" bestFit="1" customWidth="1"/>
    <col min="12303" max="12544" width="17" style="850"/>
    <col min="12545" max="12545" width="10.85546875" style="850" customWidth="1"/>
    <col min="12546" max="12546" width="112.7109375" style="850" customWidth="1"/>
    <col min="12547" max="12547" width="24.42578125" style="850" customWidth="1"/>
    <col min="12548" max="12555" width="0" style="850" hidden="1" customWidth="1"/>
    <col min="12556" max="12556" width="21.85546875" style="850" bestFit="1" customWidth="1"/>
    <col min="12557" max="12558" width="19.85546875" style="850" bestFit="1" customWidth="1"/>
    <col min="12559" max="12800" width="17" style="850"/>
    <col min="12801" max="12801" width="10.85546875" style="850" customWidth="1"/>
    <col min="12802" max="12802" width="112.7109375" style="850" customWidth="1"/>
    <col min="12803" max="12803" width="24.42578125" style="850" customWidth="1"/>
    <col min="12804" max="12811" width="0" style="850" hidden="1" customWidth="1"/>
    <col min="12812" max="12812" width="21.85546875" style="850" bestFit="1" customWidth="1"/>
    <col min="12813" max="12814" width="19.85546875" style="850" bestFit="1" customWidth="1"/>
    <col min="12815" max="13056" width="17" style="850"/>
    <col min="13057" max="13057" width="10.85546875" style="850" customWidth="1"/>
    <col min="13058" max="13058" width="112.7109375" style="850" customWidth="1"/>
    <col min="13059" max="13059" width="24.42578125" style="850" customWidth="1"/>
    <col min="13060" max="13067" width="0" style="850" hidden="1" customWidth="1"/>
    <col min="13068" max="13068" width="21.85546875" style="850" bestFit="1" customWidth="1"/>
    <col min="13069" max="13070" width="19.85546875" style="850" bestFit="1" customWidth="1"/>
    <col min="13071" max="13312" width="17" style="850"/>
    <col min="13313" max="13313" width="10.85546875" style="850" customWidth="1"/>
    <col min="13314" max="13314" width="112.7109375" style="850" customWidth="1"/>
    <col min="13315" max="13315" width="24.42578125" style="850" customWidth="1"/>
    <col min="13316" max="13323" width="0" style="850" hidden="1" customWidth="1"/>
    <col min="13324" max="13324" width="21.85546875" style="850" bestFit="1" customWidth="1"/>
    <col min="13325" max="13326" width="19.85546875" style="850" bestFit="1" customWidth="1"/>
    <col min="13327" max="13568" width="17" style="850"/>
    <col min="13569" max="13569" width="10.85546875" style="850" customWidth="1"/>
    <col min="13570" max="13570" width="112.7109375" style="850" customWidth="1"/>
    <col min="13571" max="13571" width="24.42578125" style="850" customWidth="1"/>
    <col min="13572" max="13579" width="0" style="850" hidden="1" customWidth="1"/>
    <col min="13580" max="13580" width="21.85546875" style="850" bestFit="1" customWidth="1"/>
    <col min="13581" max="13582" width="19.85546875" style="850" bestFit="1" customWidth="1"/>
    <col min="13583" max="13824" width="17" style="850"/>
    <col min="13825" max="13825" width="10.85546875" style="850" customWidth="1"/>
    <col min="13826" max="13826" width="112.7109375" style="850" customWidth="1"/>
    <col min="13827" max="13827" width="24.42578125" style="850" customWidth="1"/>
    <col min="13828" max="13835" width="0" style="850" hidden="1" customWidth="1"/>
    <col min="13836" max="13836" width="21.85546875" style="850" bestFit="1" customWidth="1"/>
    <col min="13837" max="13838" width="19.85546875" style="850" bestFit="1" customWidth="1"/>
    <col min="13839" max="14080" width="17" style="850"/>
    <col min="14081" max="14081" width="10.85546875" style="850" customWidth="1"/>
    <col min="14082" max="14082" width="112.7109375" style="850" customWidth="1"/>
    <col min="14083" max="14083" width="24.42578125" style="850" customWidth="1"/>
    <col min="14084" max="14091" width="0" style="850" hidden="1" customWidth="1"/>
    <col min="14092" max="14092" width="21.85546875" style="850" bestFit="1" customWidth="1"/>
    <col min="14093" max="14094" width="19.85546875" style="850" bestFit="1" customWidth="1"/>
    <col min="14095" max="14336" width="17" style="850"/>
    <col min="14337" max="14337" width="10.85546875" style="850" customWidth="1"/>
    <col min="14338" max="14338" width="112.7109375" style="850" customWidth="1"/>
    <col min="14339" max="14339" width="24.42578125" style="850" customWidth="1"/>
    <col min="14340" max="14347" width="0" style="850" hidden="1" customWidth="1"/>
    <col min="14348" max="14348" width="21.85546875" style="850" bestFit="1" customWidth="1"/>
    <col min="14349" max="14350" width="19.85546875" style="850" bestFit="1" customWidth="1"/>
    <col min="14351" max="14592" width="17" style="850"/>
    <col min="14593" max="14593" width="10.85546875" style="850" customWidth="1"/>
    <col min="14594" max="14594" width="112.7109375" style="850" customWidth="1"/>
    <col min="14595" max="14595" width="24.42578125" style="850" customWidth="1"/>
    <col min="14596" max="14603" width="0" style="850" hidden="1" customWidth="1"/>
    <col min="14604" max="14604" width="21.85546875" style="850" bestFit="1" customWidth="1"/>
    <col min="14605" max="14606" width="19.85546875" style="850" bestFit="1" customWidth="1"/>
    <col min="14607" max="14848" width="17" style="850"/>
    <col min="14849" max="14849" width="10.85546875" style="850" customWidth="1"/>
    <col min="14850" max="14850" width="112.7109375" style="850" customWidth="1"/>
    <col min="14851" max="14851" width="24.42578125" style="850" customWidth="1"/>
    <col min="14852" max="14859" width="0" style="850" hidden="1" customWidth="1"/>
    <col min="14860" max="14860" width="21.85546875" style="850" bestFit="1" customWidth="1"/>
    <col min="14861" max="14862" width="19.85546875" style="850" bestFit="1" customWidth="1"/>
    <col min="14863" max="15104" width="17" style="850"/>
    <col min="15105" max="15105" width="10.85546875" style="850" customWidth="1"/>
    <col min="15106" max="15106" width="112.7109375" style="850" customWidth="1"/>
    <col min="15107" max="15107" width="24.42578125" style="850" customWidth="1"/>
    <col min="15108" max="15115" width="0" style="850" hidden="1" customWidth="1"/>
    <col min="15116" max="15116" width="21.85546875" style="850" bestFit="1" customWidth="1"/>
    <col min="15117" max="15118" width="19.85546875" style="850" bestFit="1" customWidth="1"/>
    <col min="15119" max="15360" width="17" style="850"/>
    <col min="15361" max="15361" width="10.85546875" style="850" customWidth="1"/>
    <col min="15362" max="15362" width="112.7109375" style="850" customWidth="1"/>
    <col min="15363" max="15363" width="24.42578125" style="850" customWidth="1"/>
    <col min="15364" max="15371" width="0" style="850" hidden="1" customWidth="1"/>
    <col min="15372" max="15372" width="21.85546875" style="850" bestFit="1" customWidth="1"/>
    <col min="15373" max="15374" width="19.85546875" style="850" bestFit="1" customWidth="1"/>
    <col min="15375" max="15616" width="17" style="850"/>
    <col min="15617" max="15617" width="10.85546875" style="850" customWidth="1"/>
    <col min="15618" max="15618" width="112.7109375" style="850" customWidth="1"/>
    <col min="15619" max="15619" width="24.42578125" style="850" customWidth="1"/>
    <col min="15620" max="15627" width="0" style="850" hidden="1" customWidth="1"/>
    <col min="15628" max="15628" width="21.85546875" style="850" bestFit="1" customWidth="1"/>
    <col min="15629" max="15630" width="19.85546875" style="850" bestFit="1" customWidth="1"/>
    <col min="15631" max="15872" width="17" style="850"/>
    <col min="15873" max="15873" width="10.85546875" style="850" customWidth="1"/>
    <col min="15874" max="15874" width="112.7109375" style="850" customWidth="1"/>
    <col min="15875" max="15875" width="24.42578125" style="850" customWidth="1"/>
    <col min="15876" max="15883" width="0" style="850" hidden="1" customWidth="1"/>
    <col min="15884" max="15884" width="21.85546875" style="850" bestFit="1" customWidth="1"/>
    <col min="15885" max="15886" width="19.85546875" style="850" bestFit="1" customWidth="1"/>
    <col min="15887" max="16128" width="17" style="850"/>
    <col min="16129" max="16129" width="10.85546875" style="850" customWidth="1"/>
    <col min="16130" max="16130" width="112.7109375" style="850" customWidth="1"/>
    <col min="16131" max="16131" width="24.42578125" style="850" customWidth="1"/>
    <col min="16132" max="16139" width="0" style="850" hidden="1" customWidth="1"/>
    <col min="16140" max="16140" width="21.85546875" style="850" bestFit="1" customWidth="1"/>
    <col min="16141" max="16142" width="19.85546875" style="850" bestFit="1" customWidth="1"/>
    <col min="16143" max="16384" width="17" style="850"/>
  </cols>
  <sheetData>
    <row r="1" spans="1:14" x14ac:dyDescent="0.25">
      <c r="D1" s="849"/>
    </row>
    <row r="2" spans="1:14" x14ac:dyDescent="0.25">
      <c r="A2" s="1317" t="s">
        <v>450</v>
      </c>
      <c r="B2" s="1317"/>
      <c r="C2" s="1317"/>
      <c r="D2" s="849"/>
    </row>
    <row r="3" spans="1:14" s="851" customFormat="1" ht="16.5" customHeight="1" x14ac:dyDescent="0.25">
      <c r="A3" s="1318"/>
      <c r="B3" s="1318"/>
      <c r="C3" s="1318"/>
      <c r="D3" s="1318"/>
      <c r="E3" s="1318"/>
      <c r="F3" s="1318"/>
      <c r="G3" s="1318"/>
      <c r="H3" s="1318"/>
      <c r="I3" s="1318"/>
      <c r="J3" s="1318"/>
    </row>
    <row r="4" spans="1:14" s="93" customFormat="1" ht="30.75" customHeight="1" x14ac:dyDescent="0.25">
      <c r="A4" s="852" t="s">
        <v>1</v>
      </c>
      <c r="B4" s="852" t="s">
        <v>451</v>
      </c>
      <c r="C4" s="853" t="s">
        <v>452</v>
      </c>
      <c r="D4" s="1319" t="s">
        <v>117</v>
      </c>
      <c r="E4" s="1320"/>
      <c r="F4" s="1320"/>
      <c r="G4" s="1320"/>
      <c r="H4" s="1320"/>
      <c r="I4" s="1321" t="s">
        <v>118</v>
      </c>
      <c r="J4" s="1321"/>
      <c r="K4" s="791"/>
      <c r="L4" s="791"/>
    </row>
    <row r="5" spans="1:14" s="93" customFormat="1" ht="46.5" customHeight="1" x14ac:dyDescent="0.25">
      <c r="A5" s="854"/>
      <c r="B5" s="817" t="s">
        <v>453</v>
      </c>
      <c r="C5" s="790" t="s">
        <v>1907</v>
      </c>
      <c r="D5" s="855"/>
      <c r="E5" s="856"/>
      <c r="F5" s="856"/>
      <c r="G5" s="856"/>
      <c r="H5" s="856"/>
      <c r="I5" s="857"/>
      <c r="J5" s="857"/>
      <c r="K5" s="791"/>
      <c r="L5" s="791"/>
    </row>
    <row r="6" spans="1:14" s="93" customFormat="1" ht="29.25" customHeight="1" x14ac:dyDescent="0.25">
      <c r="A6" s="784" t="s">
        <v>10</v>
      </c>
      <c r="B6" s="627" t="s">
        <v>125</v>
      </c>
      <c r="C6" s="786" t="s">
        <v>1908</v>
      </c>
      <c r="D6" s="855"/>
      <c r="E6" s="856"/>
      <c r="F6" s="856"/>
      <c r="G6" s="856"/>
      <c r="H6" s="856"/>
      <c r="I6" s="857"/>
      <c r="J6" s="857"/>
      <c r="K6" s="791"/>
      <c r="L6" s="791"/>
    </row>
    <row r="7" spans="1:14" s="851" customFormat="1" ht="48.75" customHeight="1" x14ac:dyDescent="0.25">
      <c r="A7" s="783" t="s">
        <v>12</v>
      </c>
      <c r="B7" s="635" t="s">
        <v>128</v>
      </c>
      <c r="C7" s="783" t="s">
        <v>822</v>
      </c>
      <c r="D7" s="858">
        <f>E7+F7+G7+H7</f>
        <v>359459.9</v>
      </c>
      <c r="E7" s="859">
        <v>0</v>
      </c>
      <c r="F7" s="859">
        <f>'[1]сводная '!$E$5</f>
        <v>304459.90000000002</v>
      </c>
      <c r="G7" s="859">
        <v>55000</v>
      </c>
      <c r="H7" s="860">
        <v>0</v>
      </c>
      <c r="I7" s="858">
        <f>C6-D7</f>
        <v>-317850.90000000002</v>
      </c>
      <c r="J7" s="858" t="e">
        <f>#REF!-G7</f>
        <v>#REF!</v>
      </c>
      <c r="L7" s="861"/>
    </row>
    <row r="8" spans="1:14" s="851" customFormat="1" ht="41.25" customHeight="1" x14ac:dyDescent="0.25">
      <c r="A8" s="783" t="s">
        <v>13</v>
      </c>
      <c r="B8" s="635" t="s">
        <v>129</v>
      </c>
      <c r="C8" s="783" t="s">
        <v>1909</v>
      </c>
      <c r="D8" s="858"/>
      <c r="E8" s="859"/>
      <c r="F8" s="859"/>
      <c r="G8" s="859"/>
      <c r="H8" s="860"/>
      <c r="I8" s="858"/>
      <c r="J8" s="858"/>
      <c r="L8" s="861"/>
    </row>
    <row r="9" spans="1:14" s="851" customFormat="1" ht="21.75" customHeight="1" x14ac:dyDescent="0.25">
      <c r="A9" s="784" t="s">
        <v>14</v>
      </c>
      <c r="B9" s="627" t="s">
        <v>130</v>
      </c>
      <c r="C9" s="786" t="s">
        <v>1910</v>
      </c>
      <c r="D9" s="858"/>
      <c r="E9" s="859"/>
      <c r="F9" s="859"/>
      <c r="G9" s="859"/>
      <c r="H9" s="860"/>
      <c r="I9" s="858"/>
      <c r="J9" s="858"/>
      <c r="L9" s="861"/>
    </row>
    <row r="10" spans="1:14" s="851" customFormat="1" ht="37.5" x14ac:dyDescent="0.25">
      <c r="A10" s="785" t="s">
        <v>79</v>
      </c>
      <c r="B10" s="629" t="s">
        <v>1385</v>
      </c>
      <c r="C10" s="862" t="s">
        <v>1392</v>
      </c>
      <c r="D10" s="863" t="e">
        <f>E10+F10+G10+H10</f>
        <v>#REF!</v>
      </c>
      <c r="E10" s="864" t="e">
        <f>E11+E12+E13+#REF!+E15+#REF!</f>
        <v>#REF!</v>
      </c>
      <c r="F10" s="864" t="e">
        <f>F11+F12+F13+#REF!+F15+#REF!</f>
        <v>#REF!</v>
      </c>
      <c r="G10" s="864" t="e">
        <f>G11+G12+G13+#REF!+G15+#REF!</f>
        <v>#REF!</v>
      </c>
      <c r="H10" s="865" t="e">
        <f>H11+H12+H13+#REF!+H15+#REF!</f>
        <v>#REF!</v>
      </c>
      <c r="I10" s="858" t="e">
        <f>C9-D10</f>
        <v>#VALUE!</v>
      </c>
      <c r="J10" s="858" t="e">
        <f>#REF!-G10</f>
        <v>#REF!</v>
      </c>
      <c r="K10" s="861" t="e">
        <f>#REF!+#REF!</f>
        <v>#REF!</v>
      </c>
      <c r="L10" s="866"/>
    </row>
    <row r="11" spans="1:14" ht="33.75" customHeight="1" x14ac:dyDescent="0.25">
      <c r="A11" s="785" t="s">
        <v>80</v>
      </c>
      <c r="B11" s="629" t="s">
        <v>1386</v>
      </c>
      <c r="C11" s="862" t="s">
        <v>1911</v>
      </c>
      <c r="D11" s="867">
        <f>E11+F11+G11+H11</f>
        <v>17680.180000000004</v>
      </c>
      <c r="E11" s="868">
        <v>0</v>
      </c>
      <c r="F11" s="868">
        <f>'[1]сводная '!$E$25</f>
        <v>114.38</v>
      </c>
      <c r="G11" s="868">
        <f>'[1]сводная '!$F$25</f>
        <v>17565.800000000003</v>
      </c>
      <c r="H11" s="869">
        <v>0</v>
      </c>
      <c r="I11" s="858" t="e">
        <f>C10-D11</f>
        <v>#VALUE!</v>
      </c>
      <c r="J11" s="870" t="e">
        <f>#REF!-G11</f>
        <v>#REF!</v>
      </c>
    </row>
    <row r="12" spans="1:14" ht="63" customHeight="1" x14ac:dyDescent="0.25">
      <c r="A12" s="785" t="s">
        <v>131</v>
      </c>
      <c r="B12" s="629" t="s">
        <v>1387</v>
      </c>
      <c r="C12" s="862" t="s">
        <v>1912</v>
      </c>
      <c r="D12" s="863">
        <f>E12+F12+G12+H12</f>
        <v>80251.17</v>
      </c>
      <c r="E12" s="871">
        <v>0</v>
      </c>
      <c r="F12" s="871">
        <f>'[1]сводная '!$E$28</f>
        <v>808.71</v>
      </c>
      <c r="G12" s="871">
        <f>'[1]сводная '!$F$28</f>
        <v>79442.459999999992</v>
      </c>
      <c r="H12" s="872">
        <v>0</v>
      </c>
      <c r="I12" s="858" t="e">
        <f>C11-D12</f>
        <v>#VALUE!</v>
      </c>
      <c r="J12" s="870" t="e">
        <f>#REF!-G12</f>
        <v>#REF!</v>
      </c>
    </row>
    <row r="13" spans="1:14" ht="62.25" customHeight="1" x14ac:dyDescent="0.25">
      <c r="A13" s="785" t="s">
        <v>132</v>
      </c>
      <c r="B13" s="629" t="s">
        <v>831</v>
      </c>
      <c r="C13" s="862" t="s">
        <v>1913</v>
      </c>
      <c r="D13" s="873">
        <f>E13+F13+G13+H13</f>
        <v>373774.52</v>
      </c>
      <c r="E13" s="874">
        <f>'[1]сводная '!$D$31</f>
        <v>4500</v>
      </c>
      <c r="F13" s="874">
        <f>'[1]сводная '!$E$31</f>
        <v>3678.7200000000003</v>
      </c>
      <c r="G13" s="874">
        <f>'[1]сводная '!$F$31</f>
        <v>365595.80000000005</v>
      </c>
      <c r="H13" s="875">
        <v>0</v>
      </c>
      <c r="I13" s="858" t="e">
        <f>C12-D13</f>
        <v>#VALUE!</v>
      </c>
      <c r="J13" s="870" t="e">
        <f>#REF!-G13</f>
        <v>#REF!</v>
      </c>
      <c r="N13" s="876"/>
    </row>
    <row r="14" spans="1:14" ht="30" customHeight="1" x14ac:dyDescent="0.25">
      <c r="A14" s="785" t="s">
        <v>133</v>
      </c>
      <c r="B14" s="629" t="s">
        <v>1388</v>
      </c>
      <c r="C14" s="862" t="s">
        <v>1914</v>
      </c>
      <c r="D14" s="873"/>
      <c r="E14" s="874"/>
      <c r="F14" s="874"/>
      <c r="G14" s="874"/>
      <c r="H14" s="875"/>
      <c r="I14" s="858"/>
      <c r="J14" s="870"/>
      <c r="N14" s="876"/>
    </row>
    <row r="15" spans="1:14" ht="30" customHeight="1" x14ac:dyDescent="0.25">
      <c r="A15" s="785" t="s">
        <v>1250</v>
      </c>
      <c r="B15" s="635" t="s">
        <v>134</v>
      </c>
      <c r="C15" s="862" t="s">
        <v>1915</v>
      </c>
      <c r="D15" s="863">
        <f>E15+F15+G15+H15</f>
        <v>100041.45000000001</v>
      </c>
      <c r="E15" s="871">
        <v>0</v>
      </c>
      <c r="F15" s="871">
        <f>'[1]сводная '!$E$37</f>
        <v>700</v>
      </c>
      <c r="G15" s="871">
        <f>'[1]сводная '!$F$37</f>
        <v>99341.450000000012</v>
      </c>
      <c r="H15" s="872">
        <v>0</v>
      </c>
      <c r="I15" s="858">
        <f>C14-D15</f>
        <v>-100010.45000000001</v>
      </c>
      <c r="J15" s="870" t="e">
        <f>#REF!-G15</f>
        <v>#REF!</v>
      </c>
    </row>
    <row r="16" spans="1:14" ht="20.100000000000001" customHeight="1" x14ac:dyDescent="0.25">
      <c r="A16" s="784" t="s">
        <v>16</v>
      </c>
      <c r="B16" s="627" t="s">
        <v>135</v>
      </c>
      <c r="C16" s="790" t="s">
        <v>1916</v>
      </c>
      <c r="D16" s="863"/>
      <c r="E16" s="871"/>
      <c r="F16" s="871"/>
      <c r="G16" s="871"/>
      <c r="H16" s="872"/>
      <c r="I16" s="858"/>
      <c r="J16" s="870"/>
    </row>
    <row r="17" spans="1:12" s="851" customFormat="1" ht="29.25" customHeight="1" x14ac:dyDescent="0.25">
      <c r="A17" s="783" t="s">
        <v>136</v>
      </c>
      <c r="B17" s="781" t="s">
        <v>137</v>
      </c>
      <c r="C17" s="783" t="s">
        <v>1917</v>
      </c>
      <c r="D17" s="864" t="e">
        <f t="shared" ref="D17:D22" si="0">E17+F17+G17+H17</f>
        <v>#REF!</v>
      </c>
      <c r="E17" s="858" t="e">
        <f>E18+E19+E20+#REF!</f>
        <v>#REF!</v>
      </c>
      <c r="F17" s="858" t="e">
        <f>F18+F19+F20+#REF!</f>
        <v>#REF!</v>
      </c>
      <c r="G17" s="858" t="e">
        <f>G18+G19+G20+#REF!</f>
        <v>#REF!</v>
      </c>
      <c r="H17" s="877" t="e">
        <f>H18+H19+H20+#REF!</f>
        <v>#REF!</v>
      </c>
      <c r="I17" s="858" t="e">
        <f>C16-D17</f>
        <v>#VALUE!</v>
      </c>
      <c r="J17" s="858" t="e">
        <f>#REF!-G17</f>
        <v>#REF!</v>
      </c>
      <c r="L17" s="866"/>
    </row>
    <row r="18" spans="1:12" s="851" customFormat="1" ht="23.25" customHeight="1" x14ac:dyDescent="0.25">
      <c r="A18" s="783" t="s">
        <v>138</v>
      </c>
      <c r="B18" s="781" t="s">
        <v>139</v>
      </c>
      <c r="C18" s="783" t="s">
        <v>1918</v>
      </c>
      <c r="D18" s="863">
        <f t="shared" si="0"/>
        <v>1897790.16</v>
      </c>
      <c r="E18" s="878">
        <v>0</v>
      </c>
      <c r="F18" s="879">
        <f>'[1]сводная '!$E$10</f>
        <v>1353744</v>
      </c>
      <c r="G18" s="879">
        <f>'[1]сводная '!$F$10</f>
        <v>90046.16</v>
      </c>
      <c r="H18" s="880">
        <f>'[1]сводная '!$G$10</f>
        <v>454000</v>
      </c>
      <c r="I18" s="858" t="e">
        <f>C17-D18</f>
        <v>#VALUE!</v>
      </c>
      <c r="J18" s="870" t="e">
        <f>#REF!-G18</f>
        <v>#REF!</v>
      </c>
    </row>
    <row r="19" spans="1:12" s="851" customFormat="1" ht="37.5" x14ac:dyDescent="0.25">
      <c r="A19" s="783" t="s">
        <v>140</v>
      </c>
      <c r="B19" s="781" t="s">
        <v>141</v>
      </c>
      <c r="C19" s="783" t="s">
        <v>1393</v>
      </c>
      <c r="D19" s="863">
        <f t="shared" si="0"/>
        <v>4413344.9800000004</v>
      </c>
      <c r="E19" s="878">
        <v>0</v>
      </c>
      <c r="F19" s="870">
        <f>'[1]сводная '!$E$13</f>
        <v>2115684.36</v>
      </c>
      <c r="G19" s="870">
        <f>'[1]сводная '!$F$13</f>
        <v>255420.61999999997</v>
      </c>
      <c r="H19" s="880">
        <f>'[1]сводная '!$G$13</f>
        <v>2042240</v>
      </c>
      <c r="I19" s="858" t="e">
        <f>C18-D19</f>
        <v>#VALUE!</v>
      </c>
      <c r="J19" s="870" t="e">
        <f>#REF!-G19</f>
        <v>#REF!</v>
      </c>
    </row>
    <row r="20" spans="1:12" s="851" customFormat="1" ht="30.75" customHeight="1" x14ac:dyDescent="0.25">
      <c r="A20" s="783" t="s">
        <v>142</v>
      </c>
      <c r="B20" s="781" t="s">
        <v>143</v>
      </c>
      <c r="C20" s="783" t="s">
        <v>1919</v>
      </c>
      <c r="D20" s="863">
        <f t="shared" si="0"/>
        <v>301811.16000000003</v>
      </c>
      <c r="E20" s="878">
        <v>0</v>
      </c>
      <c r="F20" s="870">
        <f>'[1]сводная '!$E$16</f>
        <v>2353</v>
      </c>
      <c r="G20" s="870">
        <f>'[1]сводная '!$F$16</f>
        <v>299458.16000000003</v>
      </c>
      <c r="H20" s="880">
        <f>'[1]сводная '!$G$16</f>
        <v>0</v>
      </c>
      <c r="I20" s="858" t="e">
        <f>C19-D20</f>
        <v>#VALUE!</v>
      </c>
      <c r="J20" s="870" t="e">
        <f>#REF!-G20</f>
        <v>#REF!</v>
      </c>
      <c r="K20" s="861" t="e">
        <f>#REF!+#REF!+#REF!</f>
        <v>#REF!</v>
      </c>
    </row>
    <row r="21" spans="1:12" s="851" customFormat="1" ht="21.75" customHeight="1" x14ac:dyDescent="0.25">
      <c r="A21" s="784" t="s">
        <v>144</v>
      </c>
      <c r="B21" s="634" t="s">
        <v>145</v>
      </c>
      <c r="C21" s="786" t="s">
        <v>1920</v>
      </c>
      <c r="D21" s="863"/>
      <c r="E21" s="878"/>
      <c r="F21" s="870"/>
      <c r="G21" s="870"/>
      <c r="H21" s="880"/>
      <c r="I21" s="858"/>
      <c r="J21" s="870"/>
      <c r="K21" s="861"/>
    </row>
    <row r="22" spans="1:12" s="851" customFormat="1" ht="25.5" customHeight="1" x14ac:dyDescent="0.25">
      <c r="A22" s="783" t="s">
        <v>146</v>
      </c>
      <c r="B22" s="635" t="s">
        <v>147</v>
      </c>
      <c r="C22" s="783" t="s">
        <v>1921</v>
      </c>
      <c r="D22" s="864">
        <f t="shared" si="0"/>
        <v>177143.35</v>
      </c>
      <c r="E22" s="881">
        <v>0</v>
      </c>
      <c r="F22" s="881">
        <v>122764</v>
      </c>
      <c r="G22" s="881">
        <f>'[1]соц. защита (3)'!$F$80</f>
        <v>53150.65</v>
      </c>
      <c r="H22" s="882">
        <f>'[1]соц. защита (3)'!$G$80</f>
        <v>1228.7</v>
      </c>
      <c r="I22" s="858" t="e">
        <f>C21-D22</f>
        <v>#VALUE!</v>
      </c>
      <c r="J22" s="858" t="e">
        <f>#REF!-G22</f>
        <v>#REF!</v>
      </c>
      <c r="L22" s="866"/>
    </row>
    <row r="23" spans="1:12" s="851" customFormat="1" ht="25.5" customHeight="1" x14ac:dyDescent="0.25">
      <c r="A23" s="783" t="s">
        <v>148</v>
      </c>
      <c r="B23" s="635" t="s">
        <v>149</v>
      </c>
      <c r="C23" s="783" t="s">
        <v>1922</v>
      </c>
      <c r="D23" s="864"/>
      <c r="E23" s="881"/>
      <c r="F23" s="881"/>
      <c r="G23" s="881"/>
      <c r="H23" s="882"/>
      <c r="I23" s="858"/>
      <c r="J23" s="858"/>
      <c r="L23" s="866"/>
    </row>
    <row r="24" spans="1:12" s="851" customFormat="1" ht="26.25" customHeight="1" x14ac:dyDescent="0.25">
      <c r="A24" s="783" t="s">
        <v>150</v>
      </c>
      <c r="B24" s="635" t="s">
        <v>151</v>
      </c>
      <c r="C24" s="783" t="s">
        <v>1923</v>
      </c>
      <c r="D24" s="864"/>
      <c r="E24" s="881"/>
      <c r="F24" s="881"/>
      <c r="G24" s="881"/>
      <c r="H24" s="882"/>
      <c r="I24" s="858"/>
      <c r="J24" s="858"/>
      <c r="L24" s="866"/>
    </row>
    <row r="25" spans="1:12" s="851" customFormat="1" ht="27.75" customHeight="1" x14ac:dyDescent="0.25">
      <c r="A25" s="783" t="s">
        <v>152</v>
      </c>
      <c r="B25" s="846" t="s">
        <v>153</v>
      </c>
      <c r="C25" s="783" t="s">
        <v>1924</v>
      </c>
      <c r="D25" s="864"/>
      <c r="E25" s="881"/>
      <c r="F25" s="881"/>
      <c r="G25" s="881"/>
      <c r="H25" s="882"/>
      <c r="I25" s="858"/>
      <c r="J25" s="858"/>
      <c r="L25" s="866"/>
    </row>
    <row r="26" spans="1:12" s="851" customFormat="1" ht="43.5" customHeight="1" x14ac:dyDescent="0.25">
      <c r="A26" s="783" t="s">
        <v>155</v>
      </c>
      <c r="B26" s="635" t="s">
        <v>156</v>
      </c>
      <c r="C26" s="783" t="s">
        <v>1925</v>
      </c>
      <c r="D26" s="883"/>
      <c r="E26" s="884"/>
      <c r="F26" s="884"/>
      <c r="G26" s="884"/>
      <c r="H26" s="884"/>
      <c r="I26" s="861"/>
      <c r="J26" s="861"/>
      <c r="L26" s="866"/>
    </row>
    <row r="27" spans="1:12" s="851" customFormat="1" ht="24.75" customHeight="1" x14ac:dyDescent="0.25">
      <c r="A27" s="784" t="s">
        <v>157</v>
      </c>
      <c r="B27" s="627" t="s">
        <v>158</v>
      </c>
      <c r="C27" s="786" t="s">
        <v>1926</v>
      </c>
      <c r="D27" s="883"/>
      <c r="E27" s="884"/>
      <c r="F27" s="884"/>
      <c r="G27" s="884"/>
      <c r="H27" s="884"/>
      <c r="I27" s="861"/>
      <c r="J27" s="861"/>
      <c r="L27" s="866"/>
    </row>
    <row r="28" spans="1:12" s="851" customFormat="1" ht="24" customHeight="1" x14ac:dyDescent="0.25">
      <c r="A28" s="783" t="s">
        <v>159</v>
      </c>
      <c r="B28" s="885" t="s">
        <v>160</v>
      </c>
      <c r="C28" s="783" t="s">
        <v>1927</v>
      </c>
      <c r="D28" s="864">
        <f>E28+F28+G28+H28</f>
        <v>637888.1</v>
      </c>
      <c r="E28" s="881">
        <v>0</v>
      </c>
      <c r="F28" s="881">
        <v>0</v>
      </c>
      <c r="G28" s="886">
        <f>'[1]спорт  (3)'!$F$63</f>
        <v>567888.1</v>
      </c>
      <c r="H28" s="887">
        <f>'[1]спорт  (3)'!$G$63</f>
        <v>70000</v>
      </c>
      <c r="I28" s="858" t="e">
        <f>C27-D28</f>
        <v>#VALUE!</v>
      </c>
      <c r="J28" s="858" t="e">
        <f>#REF!-G28</f>
        <v>#REF!</v>
      </c>
      <c r="L28" s="866"/>
    </row>
    <row r="29" spans="1:12" s="851" customFormat="1" ht="25.5" customHeight="1" x14ac:dyDescent="0.25">
      <c r="A29" s="783" t="s">
        <v>161</v>
      </c>
      <c r="B29" s="635" t="s">
        <v>162</v>
      </c>
      <c r="C29" s="783" t="s">
        <v>1928</v>
      </c>
      <c r="D29" s="864"/>
      <c r="E29" s="881"/>
      <c r="F29" s="881"/>
      <c r="G29" s="886"/>
      <c r="H29" s="887"/>
      <c r="I29" s="858"/>
      <c r="J29" s="858"/>
      <c r="L29" s="866"/>
    </row>
    <row r="30" spans="1:12" s="851" customFormat="1" ht="25.5" customHeight="1" x14ac:dyDescent="0.25">
      <c r="A30" s="784" t="s">
        <v>163</v>
      </c>
      <c r="B30" s="634" t="s">
        <v>164</v>
      </c>
      <c r="C30" s="888" t="s">
        <v>1929</v>
      </c>
      <c r="D30" s="864"/>
      <c r="E30" s="881"/>
      <c r="F30" s="881"/>
      <c r="G30" s="886"/>
      <c r="H30" s="887"/>
      <c r="I30" s="858"/>
      <c r="J30" s="858"/>
      <c r="L30" s="866"/>
    </row>
    <row r="31" spans="1:12" s="851" customFormat="1" ht="44.25" customHeight="1" x14ac:dyDescent="0.25">
      <c r="A31" s="783" t="s">
        <v>165</v>
      </c>
      <c r="B31" s="635" t="s">
        <v>794</v>
      </c>
      <c r="C31" s="783" t="s">
        <v>1930</v>
      </c>
      <c r="D31" s="881">
        <f>E31+F31+G31+H31</f>
        <v>9645.4</v>
      </c>
      <c r="E31" s="864">
        <v>0</v>
      </c>
      <c r="F31" s="864">
        <v>3844</v>
      </c>
      <c r="G31" s="864">
        <v>5801.4</v>
      </c>
      <c r="H31" s="865">
        <v>0</v>
      </c>
      <c r="I31" s="858" t="e">
        <f>C30-D31</f>
        <v>#VALUE!</v>
      </c>
      <c r="J31" s="858" t="e">
        <f>#REF!-G31</f>
        <v>#REF!</v>
      </c>
      <c r="L31" s="866"/>
    </row>
    <row r="32" spans="1:12" s="851" customFormat="1" ht="43.5" customHeight="1" x14ac:dyDescent="0.25">
      <c r="A32" s="783" t="s">
        <v>166</v>
      </c>
      <c r="B32" s="635" t="s">
        <v>167</v>
      </c>
      <c r="C32" s="783" t="s">
        <v>1931</v>
      </c>
      <c r="D32" s="881"/>
      <c r="E32" s="864"/>
      <c r="F32" s="864"/>
      <c r="G32" s="864"/>
      <c r="H32" s="865"/>
      <c r="I32" s="858"/>
      <c r="J32" s="858"/>
      <c r="L32" s="866"/>
    </row>
    <row r="33" spans="1:15" s="851" customFormat="1" ht="39.75" customHeight="1" x14ac:dyDescent="0.25">
      <c r="A33" s="783" t="s">
        <v>168</v>
      </c>
      <c r="B33" s="635" t="s">
        <v>169</v>
      </c>
      <c r="C33" s="783" t="s">
        <v>1932</v>
      </c>
      <c r="D33" s="881"/>
      <c r="E33" s="864"/>
      <c r="F33" s="864"/>
      <c r="G33" s="864"/>
      <c r="H33" s="865"/>
      <c r="I33" s="858"/>
      <c r="J33" s="858"/>
      <c r="L33" s="866"/>
    </row>
    <row r="34" spans="1:15" s="851" customFormat="1" ht="42.75" customHeight="1" x14ac:dyDescent="0.25">
      <c r="A34" s="783" t="s">
        <v>170</v>
      </c>
      <c r="B34" s="635" t="s">
        <v>171</v>
      </c>
      <c r="C34" s="783" t="s">
        <v>1933</v>
      </c>
      <c r="D34" s="881"/>
      <c r="E34" s="864"/>
      <c r="F34" s="864"/>
      <c r="G34" s="864"/>
      <c r="H34" s="865"/>
      <c r="I34" s="858"/>
      <c r="J34" s="858"/>
      <c r="L34" s="866"/>
    </row>
    <row r="35" spans="1:15" s="851" customFormat="1" ht="23.25" customHeight="1" x14ac:dyDescent="0.25">
      <c r="A35" s="784" t="s">
        <v>172</v>
      </c>
      <c r="B35" s="627" t="s">
        <v>173</v>
      </c>
      <c r="C35" s="888" t="s">
        <v>1934</v>
      </c>
      <c r="D35" s="881"/>
      <c r="E35" s="864"/>
      <c r="F35" s="864"/>
      <c r="G35" s="864"/>
      <c r="H35" s="865"/>
      <c r="I35" s="858"/>
      <c r="J35" s="858"/>
      <c r="L35" s="866"/>
    </row>
    <row r="36" spans="1:15" s="851" customFormat="1" ht="29.25" customHeight="1" x14ac:dyDescent="0.25">
      <c r="A36" s="783" t="s">
        <v>174</v>
      </c>
      <c r="B36" s="635" t="s">
        <v>175</v>
      </c>
      <c r="C36" s="783" t="s">
        <v>1935</v>
      </c>
      <c r="D36" s="881">
        <f>E36+F36+G36+H36</f>
        <v>43668.57</v>
      </c>
      <c r="E36" s="864">
        <v>0</v>
      </c>
      <c r="F36" s="864">
        <v>0</v>
      </c>
      <c r="G36" s="864">
        <v>43668.57</v>
      </c>
      <c r="H36" s="865">
        <v>0</v>
      </c>
      <c r="I36" s="858" t="e">
        <f>C35-D36</f>
        <v>#VALUE!</v>
      </c>
      <c r="J36" s="858" t="e">
        <f>#REF!-G36</f>
        <v>#REF!</v>
      </c>
      <c r="L36" s="866"/>
    </row>
    <row r="37" spans="1:15" s="851" customFormat="1" ht="23.25" customHeight="1" x14ac:dyDescent="0.25">
      <c r="A37" s="783" t="s">
        <v>176</v>
      </c>
      <c r="B37" s="635" t="s">
        <v>177</v>
      </c>
      <c r="C37" s="783" t="s">
        <v>1936</v>
      </c>
      <c r="D37" s="883"/>
      <c r="E37" s="884"/>
      <c r="F37" s="884"/>
      <c r="G37" s="44"/>
      <c r="H37" s="44"/>
      <c r="I37" s="861"/>
      <c r="J37" s="861"/>
      <c r="L37" s="866"/>
    </row>
    <row r="38" spans="1:15" s="851" customFormat="1" ht="24" customHeight="1" x14ac:dyDescent="0.25">
      <c r="A38" s="783" t="s">
        <v>178</v>
      </c>
      <c r="B38" s="889" t="s">
        <v>179</v>
      </c>
      <c r="C38" s="783" t="s">
        <v>1937</v>
      </c>
      <c r="D38" s="883"/>
      <c r="E38" s="884"/>
      <c r="F38" s="884"/>
      <c r="G38" s="44"/>
      <c r="H38" s="44"/>
      <c r="I38" s="861"/>
      <c r="J38" s="861"/>
      <c r="L38" s="866"/>
    </row>
    <row r="39" spans="1:15" s="851" customFormat="1" ht="42" customHeight="1" x14ac:dyDescent="0.25">
      <c r="A39" s="1235" t="s">
        <v>1399</v>
      </c>
      <c r="B39" s="781" t="s">
        <v>1882</v>
      </c>
      <c r="C39" s="1235" t="s">
        <v>1938</v>
      </c>
      <c r="D39" s="883"/>
      <c r="E39" s="884"/>
      <c r="F39" s="884"/>
      <c r="G39" s="44"/>
      <c r="H39" s="44"/>
      <c r="I39" s="861"/>
      <c r="J39" s="861"/>
      <c r="L39" s="866"/>
    </row>
    <row r="40" spans="1:15" s="851" customFormat="1" ht="24" customHeight="1" x14ac:dyDescent="0.25">
      <c r="A40" s="890" t="s">
        <v>180</v>
      </c>
      <c r="B40" s="627" t="s">
        <v>181</v>
      </c>
      <c r="C40" s="786" t="s">
        <v>1939</v>
      </c>
      <c r="D40" s="883"/>
      <c r="E40" s="884"/>
      <c r="F40" s="884"/>
      <c r="G40" s="44"/>
      <c r="H40" s="44"/>
      <c r="I40" s="861"/>
      <c r="J40" s="861"/>
      <c r="L40" s="866"/>
    </row>
    <row r="41" spans="1:15" ht="31.5" customHeight="1" x14ac:dyDescent="0.25">
      <c r="A41" s="891" t="s">
        <v>182</v>
      </c>
      <c r="B41" s="631" t="s">
        <v>1394</v>
      </c>
      <c r="C41" s="783" t="s">
        <v>1940</v>
      </c>
      <c r="D41" s="864">
        <f t="shared" ref="D41:D46" si="1">E41+F41+G41+H41</f>
        <v>128511.64000000001</v>
      </c>
      <c r="E41" s="864">
        <f>E42+E43+E44+E45+E46</f>
        <v>0</v>
      </c>
      <c r="F41" s="864">
        <f>F42+F43+F44+F45+F46</f>
        <v>2553</v>
      </c>
      <c r="G41" s="864">
        <f>G42+G43+G44+G45+G46</f>
        <v>117430.04000000001</v>
      </c>
      <c r="H41" s="864">
        <f>H42+H43+H44+H45+H46</f>
        <v>8528.6</v>
      </c>
      <c r="I41" s="858" t="e">
        <f t="shared" ref="I41:I46" si="2">C40-D41</f>
        <v>#VALUE!</v>
      </c>
      <c r="J41" s="858" t="e">
        <f>#REF!-G41</f>
        <v>#REF!</v>
      </c>
      <c r="L41" s="866"/>
    </row>
    <row r="42" spans="1:15" ht="38.25" customHeight="1" x14ac:dyDescent="0.25">
      <c r="A42" s="891" t="s">
        <v>184</v>
      </c>
      <c r="B42" s="629" t="s">
        <v>185</v>
      </c>
      <c r="C42" s="783" t="s">
        <v>1941</v>
      </c>
      <c r="D42" s="864">
        <f t="shared" si="1"/>
        <v>59923.56</v>
      </c>
      <c r="E42" s="879">
        <v>0</v>
      </c>
      <c r="F42" s="879">
        <v>0</v>
      </c>
      <c r="G42" s="879">
        <v>51394.96</v>
      </c>
      <c r="H42" s="892">
        <v>8528.6</v>
      </c>
      <c r="I42" s="858" t="e">
        <f t="shared" si="2"/>
        <v>#VALUE!</v>
      </c>
      <c r="J42" s="870" t="e">
        <f>#REF!-G42</f>
        <v>#REF!</v>
      </c>
    </row>
    <row r="43" spans="1:15" s="7" customFormat="1" ht="48.75" customHeight="1" x14ac:dyDescent="0.25">
      <c r="A43" s="891" t="s">
        <v>186</v>
      </c>
      <c r="B43" s="631" t="s">
        <v>187</v>
      </c>
      <c r="C43" s="783" t="s">
        <v>1942</v>
      </c>
      <c r="D43" s="864">
        <f t="shared" si="1"/>
        <v>46127.99</v>
      </c>
      <c r="E43" s="893">
        <v>0</v>
      </c>
      <c r="F43" s="893">
        <v>0</v>
      </c>
      <c r="G43" s="893">
        <v>46127.99</v>
      </c>
      <c r="H43" s="894">
        <v>0</v>
      </c>
      <c r="I43" s="858" t="e">
        <f t="shared" si="2"/>
        <v>#VALUE!</v>
      </c>
      <c r="J43" s="870" t="e">
        <f>#REF!-G43</f>
        <v>#REF!</v>
      </c>
      <c r="M43" s="850"/>
      <c r="N43" s="850"/>
      <c r="O43" s="850"/>
    </row>
    <row r="44" spans="1:15" s="7" customFormat="1" ht="32.25" customHeight="1" x14ac:dyDescent="0.25">
      <c r="A44" s="891" t="s">
        <v>188</v>
      </c>
      <c r="B44" s="631" t="s">
        <v>189</v>
      </c>
      <c r="C44" s="783" t="s">
        <v>1943</v>
      </c>
      <c r="D44" s="864">
        <f t="shared" si="1"/>
        <v>821.44</v>
      </c>
      <c r="E44" s="893">
        <v>0</v>
      </c>
      <c r="F44" s="893">
        <v>0</v>
      </c>
      <c r="G44" s="893">
        <v>821.44</v>
      </c>
      <c r="H44" s="894">
        <v>0</v>
      </c>
      <c r="I44" s="858" t="e">
        <f t="shared" si="2"/>
        <v>#VALUE!</v>
      </c>
      <c r="J44" s="870" t="e">
        <f>#REF!-G44</f>
        <v>#REF!</v>
      </c>
      <c r="M44" s="850"/>
      <c r="N44" s="850"/>
      <c r="O44" s="850"/>
    </row>
    <row r="45" spans="1:15" s="7" customFormat="1" ht="30.75" customHeight="1" x14ac:dyDescent="0.25">
      <c r="A45" s="891" t="s">
        <v>190</v>
      </c>
      <c r="B45" s="631" t="s">
        <v>191</v>
      </c>
      <c r="C45" s="783" t="s">
        <v>1944</v>
      </c>
      <c r="D45" s="864">
        <f t="shared" si="1"/>
        <v>21538.65</v>
      </c>
      <c r="E45" s="893">
        <v>0</v>
      </c>
      <c r="F45" s="893">
        <v>2553</v>
      </c>
      <c r="G45" s="893">
        <v>18985.650000000001</v>
      </c>
      <c r="H45" s="894">
        <v>0</v>
      </c>
      <c r="I45" s="858" t="e">
        <f t="shared" si="2"/>
        <v>#VALUE!</v>
      </c>
      <c r="J45" s="870" t="e">
        <f>#REF!-G45</f>
        <v>#REF!</v>
      </c>
      <c r="M45" s="850"/>
      <c r="N45" s="850"/>
      <c r="O45" s="850"/>
    </row>
    <row r="46" spans="1:15" s="7" customFormat="1" ht="28.5" customHeight="1" x14ac:dyDescent="0.25">
      <c r="A46" s="891" t="s">
        <v>192</v>
      </c>
      <c r="B46" s="781" t="s">
        <v>193</v>
      </c>
      <c r="C46" s="783" t="s">
        <v>1945</v>
      </c>
      <c r="D46" s="864">
        <f t="shared" si="1"/>
        <v>100</v>
      </c>
      <c r="E46" s="893">
        <v>0</v>
      </c>
      <c r="F46" s="893">
        <v>0</v>
      </c>
      <c r="G46" s="893">
        <v>100</v>
      </c>
      <c r="H46" s="894">
        <v>0</v>
      </c>
      <c r="I46" s="858" t="e">
        <f t="shared" si="2"/>
        <v>#VALUE!</v>
      </c>
      <c r="J46" s="870" t="e">
        <f>#REF!-G46</f>
        <v>#REF!</v>
      </c>
      <c r="M46" s="850"/>
      <c r="N46" s="850"/>
      <c r="O46" s="850"/>
    </row>
    <row r="47" spans="1:15" s="7" customFormat="1" ht="24" customHeight="1" x14ac:dyDescent="0.25">
      <c r="A47" s="786" t="s">
        <v>194</v>
      </c>
      <c r="B47" s="627" t="s">
        <v>195</v>
      </c>
      <c r="C47" s="888" t="s">
        <v>1946</v>
      </c>
      <c r="D47" s="851"/>
      <c r="E47" s="850"/>
      <c r="F47" s="850"/>
      <c r="G47" s="850"/>
      <c r="H47" s="850"/>
      <c r="M47" s="850"/>
      <c r="N47" s="850"/>
      <c r="O47" s="850"/>
    </row>
    <row r="48" spans="1:15" ht="43.5" customHeight="1" x14ac:dyDescent="0.25">
      <c r="A48" s="785" t="s">
        <v>196</v>
      </c>
      <c r="B48" s="629" t="s">
        <v>197</v>
      </c>
      <c r="C48" s="862" t="s">
        <v>1947</v>
      </c>
      <c r="D48" s="881">
        <f>E48+F48+G48+H48</f>
        <v>85625.790000000008</v>
      </c>
      <c r="E48" s="881">
        <f>E49+E53</f>
        <v>4086.5</v>
      </c>
      <c r="F48" s="881">
        <f>F49+F50+F51+F52</f>
        <v>60069.8</v>
      </c>
      <c r="G48" s="881">
        <f>G49+G51+G52</f>
        <v>4259.5700000000006</v>
      </c>
      <c r="H48" s="882">
        <f>H49</f>
        <v>17209.919999999998</v>
      </c>
      <c r="I48" s="858" t="e">
        <f t="shared" ref="I48:I53" si="3">C47-D48</f>
        <v>#VALUE!</v>
      </c>
      <c r="J48" s="858" t="e">
        <f>#REF!-G48</f>
        <v>#REF!</v>
      </c>
      <c r="L48" s="866"/>
    </row>
    <row r="49" spans="1:12" ht="30" customHeight="1" x14ac:dyDescent="0.25">
      <c r="A49" s="785" t="s">
        <v>198</v>
      </c>
      <c r="B49" s="631" t="s">
        <v>199</v>
      </c>
      <c r="C49" s="862" t="s">
        <v>1395</v>
      </c>
      <c r="D49" s="895">
        <f>E49+F49+G49+H49</f>
        <v>26672.989999999998</v>
      </c>
      <c r="E49" s="893">
        <v>1231.5</v>
      </c>
      <c r="F49" s="893">
        <v>4115.8</v>
      </c>
      <c r="G49" s="893">
        <v>4115.7700000000004</v>
      </c>
      <c r="H49" s="894">
        <v>17209.919999999998</v>
      </c>
      <c r="I49" s="864" t="e">
        <f t="shared" si="3"/>
        <v>#VALUE!</v>
      </c>
      <c r="J49" s="870" t="e">
        <f>#REF!-G49</f>
        <v>#REF!</v>
      </c>
    </row>
    <row r="50" spans="1:12" ht="60.75" customHeight="1" x14ac:dyDescent="0.25">
      <c r="A50" s="785" t="s">
        <v>200</v>
      </c>
      <c r="B50" s="629" t="s">
        <v>201</v>
      </c>
      <c r="C50" s="862" t="s">
        <v>1396</v>
      </c>
      <c r="D50" s="895">
        <f>E50+F50+G50+H50</f>
        <v>41725</v>
      </c>
      <c r="E50" s="893">
        <v>0</v>
      </c>
      <c r="F50" s="893">
        <v>41725</v>
      </c>
      <c r="G50" s="893">
        <v>0</v>
      </c>
      <c r="H50" s="894">
        <v>0</v>
      </c>
      <c r="I50" s="864" t="e">
        <f t="shared" si="3"/>
        <v>#VALUE!</v>
      </c>
      <c r="J50" s="870" t="e">
        <f>#REF!-G50</f>
        <v>#REF!</v>
      </c>
    </row>
    <row r="51" spans="1:12" ht="24" customHeight="1" x14ac:dyDescent="0.25">
      <c r="A51" s="785" t="s">
        <v>202</v>
      </c>
      <c r="B51" s="631" t="s">
        <v>203</v>
      </c>
      <c r="C51" s="862" t="s">
        <v>1948</v>
      </c>
      <c r="D51" s="895">
        <f>F51+G51</f>
        <v>294</v>
      </c>
      <c r="E51" s="893">
        <v>0</v>
      </c>
      <c r="F51" s="893">
        <v>291</v>
      </c>
      <c r="G51" s="893">
        <v>3</v>
      </c>
      <c r="H51" s="894">
        <v>0</v>
      </c>
      <c r="I51" s="864" t="e">
        <f t="shared" si="3"/>
        <v>#VALUE!</v>
      </c>
      <c r="J51" s="870" t="e">
        <f>#REF!-G51</f>
        <v>#REF!</v>
      </c>
    </row>
    <row r="52" spans="1:12" ht="39" customHeight="1" x14ac:dyDescent="0.25">
      <c r="A52" s="785" t="s">
        <v>204</v>
      </c>
      <c r="B52" s="631" t="s">
        <v>1389</v>
      </c>
      <c r="C52" s="862" t="s">
        <v>1949</v>
      </c>
      <c r="D52" s="895">
        <f>F52+G52</f>
        <v>14078.8</v>
      </c>
      <c r="E52" s="893">
        <v>0</v>
      </c>
      <c r="F52" s="893">
        <v>13938</v>
      </c>
      <c r="G52" s="893">
        <v>140.80000000000001</v>
      </c>
      <c r="H52" s="894">
        <v>0</v>
      </c>
      <c r="I52" s="864" t="e">
        <f t="shared" si="3"/>
        <v>#VALUE!</v>
      </c>
      <c r="J52" s="870" t="e">
        <f>#REF!-G52</f>
        <v>#REF!</v>
      </c>
    </row>
    <row r="53" spans="1:12" ht="45.75" customHeight="1" x14ac:dyDescent="0.25">
      <c r="A53" s="785" t="s">
        <v>205</v>
      </c>
      <c r="B53" s="631" t="s">
        <v>206</v>
      </c>
      <c r="C53" s="862" t="s">
        <v>1950</v>
      </c>
      <c r="D53" s="895">
        <f>E53</f>
        <v>2855</v>
      </c>
      <c r="E53" s="893">
        <v>2855</v>
      </c>
      <c r="F53" s="893">
        <v>0</v>
      </c>
      <c r="G53" s="893">
        <v>0</v>
      </c>
      <c r="H53" s="894">
        <v>0</v>
      </c>
      <c r="I53" s="864" t="e">
        <f t="shared" si="3"/>
        <v>#VALUE!</v>
      </c>
      <c r="J53" s="870" t="e">
        <f>#REF!-G53</f>
        <v>#REF!</v>
      </c>
    </row>
    <row r="54" spans="1:12" ht="25.5" customHeight="1" x14ac:dyDescent="0.25">
      <c r="A54" s="786" t="s">
        <v>207</v>
      </c>
      <c r="B54" s="627" t="s">
        <v>208</v>
      </c>
      <c r="C54" s="888" t="s">
        <v>1951</v>
      </c>
      <c r="D54" s="895"/>
      <c r="E54" s="893"/>
      <c r="F54" s="893"/>
      <c r="G54" s="893"/>
      <c r="H54" s="894"/>
      <c r="I54" s="864"/>
      <c r="J54" s="870"/>
    </row>
    <row r="55" spans="1:12" s="851" customFormat="1" ht="29.25" customHeight="1" x14ac:dyDescent="0.25">
      <c r="A55" s="783" t="s">
        <v>209</v>
      </c>
      <c r="B55" s="781" t="s">
        <v>210</v>
      </c>
      <c r="C55" s="862" t="s">
        <v>1952</v>
      </c>
      <c r="D55" s="881" t="e">
        <f>E55+F55+G55+H55</f>
        <v>#REF!</v>
      </c>
      <c r="E55" s="881">
        <f>E56</f>
        <v>0</v>
      </c>
      <c r="F55" s="881" t="e">
        <f>#REF!</f>
        <v>#REF!</v>
      </c>
      <c r="G55" s="881" t="e">
        <f>G56+#REF!</f>
        <v>#REF!</v>
      </c>
      <c r="H55" s="882" t="e">
        <f>#REF!</f>
        <v>#REF!</v>
      </c>
      <c r="I55" s="858" t="e">
        <f>C54-D55</f>
        <v>#VALUE!</v>
      </c>
      <c r="J55" s="858" t="e">
        <f>#REF!-G55</f>
        <v>#REF!</v>
      </c>
      <c r="L55" s="866"/>
    </row>
    <row r="56" spans="1:12" s="851" customFormat="1" ht="30" customHeight="1" x14ac:dyDescent="0.25">
      <c r="A56" s="783" t="s">
        <v>211</v>
      </c>
      <c r="B56" s="781" t="s">
        <v>455</v>
      </c>
      <c r="C56" s="862" t="s">
        <v>1953</v>
      </c>
      <c r="D56" s="895">
        <f>E56+F56+G56+H56</f>
        <v>101299.4</v>
      </c>
      <c r="E56" s="893">
        <v>0</v>
      </c>
      <c r="F56" s="893">
        <v>0</v>
      </c>
      <c r="G56" s="893">
        <v>101299.4</v>
      </c>
      <c r="H56" s="894">
        <v>0</v>
      </c>
      <c r="I56" s="864" t="e">
        <f>C55-D56</f>
        <v>#VALUE!</v>
      </c>
      <c r="J56" s="870" t="e">
        <f>#REF!-G56</f>
        <v>#REF!</v>
      </c>
    </row>
    <row r="57" spans="1:12" s="851" customFormat="1" ht="44.25" customHeight="1" x14ac:dyDescent="0.25">
      <c r="A57" s="783" t="s">
        <v>213</v>
      </c>
      <c r="B57" s="781" t="s">
        <v>212</v>
      </c>
      <c r="C57" s="862" t="s">
        <v>1954</v>
      </c>
      <c r="D57" s="895"/>
      <c r="E57" s="893"/>
      <c r="F57" s="893"/>
      <c r="G57" s="893"/>
      <c r="H57" s="894"/>
      <c r="I57" s="864"/>
      <c r="J57" s="870"/>
    </row>
    <row r="58" spans="1:12" s="851" customFormat="1" ht="40.5" customHeight="1" x14ac:dyDescent="0.25">
      <c r="A58" s="783" t="s">
        <v>215</v>
      </c>
      <c r="B58" s="635" t="s">
        <v>214</v>
      </c>
      <c r="C58" s="862" t="s">
        <v>1955</v>
      </c>
      <c r="D58" s="895"/>
      <c r="E58" s="893"/>
      <c r="F58" s="893"/>
      <c r="G58" s="893"/>
      <c r="H58" s="894"/>
      <c r="I58" s="864"/>
      <c r="J58" s="870"/>
    </row>
    <row r="59" spans="1:12" s="851" customFormat="1" ht="30" customHeight="1" x14ac:dyDescent="0.25">
      <c r="A59" s="783" t="s">
        <v>454</v>
      </c>
      <c r="B59" s="635" t="s">
        <v>134</v>
      </c>
      <c r="C59" s="862" t="s">
        <v>1956</v>
      </c>
      <c r="D59" s="895"/>
      <c r="E59" s="893"/>
      <c r="F59" s="893"/>
      <c r="G59" s="893"/>
      <c r="H59" s="894"/>
      <c r="I59" s="864"/>
      <c r="J59" s="870"/>
    </row>
    <row r="60" spans="1:12" s="851" customFormat="1" ht="29.25" customHeight="1" x14ac:dyDescent="0.25">
      <c r="A60" s="784" t="s">
        <v>216</v>
      </c>
      <c r="B60" s="627" t="s">
        <v>217</v>
      </c>
      <c r="C60" s="888" t="s">
        <v>1957</v>
      </c>
      <c r="D60" s="895"/>
      <c r="E60" s="893"/>
      <c r="F60" s="893"/>
      <c r="G60" s="893"/>
      <c r="H60" s="894"/>
      <c r="I60" s="864"/>
      <c r="J60" s="870"/>
    </row>
    <row r="61" spans="1:12" s="851" customFormat="1" ht="23.25" customHeight="1" x14ac:dyDescent="0.25">
      <c r="A61" s="785" t="s">
        <v>218</v>
      </c>
      <c r="B61" s="631" t="s">
        <v>219</v>
      </c>
      <c r="C61" s="862" t="s">
        <v>1958</v>
      </c>
      <c r="D61" s="881" t="e">
        <f>E61+F61+G61+H61</f>
        <v>#REF!</v>
      </c>
      <c r="E61" s="864" t="e">
        <f>E62+E63+E64+#REF!</f>
        <v>#REF!</v>
      </c>
      <c r="F61" s="864" t="e">
        <f>F62+F63+F64+#REF!</f>
        <v>#REF!</v>
      </c>
      <c r="G61" s="864" t="e">
        <f>G62+G63+G64+#REF!</f>
        <v>#REF!</v>
      </c>
      <c r="H61" s="865" t="e">
        <f>H62+H63+H64+#REF!</f>
        <v>#REF!</v>
      </c>
      <c r="I61" s="858" t="e">
        <f>C60-D61</f>
        <v>#VALUE!</v>
      </c>
      <c r="J61" s="858" t="e">
        <f>#REF!-G61</f>
        <v>#REF!</v>
      </c>
    </row>
    <row r="62" spans="1:12" s="851" customFormat="1" ht="24.75" customHeight="1" x14ac:dyDescent="0.25">
      <c r="A62" s="785" t="s">
        <v>220</v>
      </c>
      <c r="B62" s="629" t="s">
        <v>221</v>
      </c>
      <c r="C62" s="862" t="s">
        <v>1959</v>
      </c>
      <c r="D62" s="895">
        <f>E62+F62+G62+H62</f>
        <v>7537.2</v>
      </c>
      <c r="E62" s="879">
        <v>0</v>
      </c>
      <c r="F62" s="879">
        <v>0</v>
      </c>
      <c r="G62" s="879">
        <v>7537.2</v>
      </c>
      <c r="H62" s="892">
        <v>0</v>
      </c>
      <c r="I62" s="858" t="e">
        <f>C61-D62</f>
        <v>#VALUE!</v>
      </c>
      <c r="J62" s="870" t="e">
        <f>#REF!-G62</f>
        <v>#REF!</v>
      </c>
    </row>
    <row r="63" spans="1:12" s="851" customFormat="1" ht="24" customHeight="1" x14ac:dyDescent="0.25">
      <c r="A63" s="785" t="s">
        <v>222</v>
      </c>
      <c r="B63" s="631" t="s">
        <v>223</v>
      </c>
      <c r="C63" s="862" t="s">
        <v>1960</v>
      </c>
      <c r="D63" s="895">
        <f>E63+F63+G63+H63</f>
        <v>4415.75</v>
      </c>
      <c r="E63" s="879">
        <v>0</v>
      </c>
      <c r="F63" s="879">
        <v>648.77</v>
      </c>
      <c r="G63" s="879">
        <v>3766.98</v>
      </c>
      <c r="H63" s="892">
        <v>0</v>
      </c>
      <c r="I63" s="858" t="e">
        <f>C62-D63</f>
        <v>#VALUE!</v>
      </c>
      <c r="J63" s="870" t="e">
        <f>#REF!-G63</f>
        <v>#REF!</v>
      </c>
    </row>
    <row r="64" spans="1:12" s="851" customFormat="1" ht="48" customHeight="1" x14ac:dyDescent="0.25">
      <c r="A64" s="785" t="s">
        <v>224</v>
      </c>
      <c r="B64" s="629" t="s">
        <v>1390</v>
      </c>
      <c r="C64" s="862" t="s">
        <v>1961</v>
      </c>
      <c r="D64" s="863">
        <v>0</v>
      </c>
      <c r="E64" s="879">
        <v>0</v>
      </c>
      <c r="F64" s="879">
        <v>0</v>
      </c>
      <c r="G64" s="879">
        <v>0</v>
      </c>
      <c r="H64" s="892">
        <v>0</v>
      </c>
      <c r="I64" s="858" t="e">
        <f>C63-D64</f>
        <v>#VALUE!</v>
      </c>
      <c r="J64" s="870" t="e">
        <f>#REF!-G64</f>
        <v>#REF!</v>
      </c>
    </row>
    <row r="65" spans="1:12" s="851" customFormat="1" ht="21.75" customHeight="1" x14ac:dyDescent="0.25">
      <c r="A65" s="784" t="s">
        <v>225</v>
      </c>
      <c r="B65" s="627" t="s">
        <v>226</v>
      </c>
      <c r="C65" s="888" t="s">
        <v>1962</v>
      </c>
      <c r="D65" s="873"/>
      <c r="E65" s="879"/>
      <c r="F65" s="879"/>
      <c r="G65" s="879"/>
      <c r="H65" s="892"/>
      <c r="I65" s="858"/>
      <c r="J65" s="870"/>
    </row>
    <row r="66" spans="1:12" s="851" customFormat="1" ht="23.25" customHeight="1" x14ac:dyDescent="0.25">
      <c r="A66" s="785" t="s">
        <v>227</v>
      </c>
      <c r="B66" s="631" t="s">
        <v>228</v>
      </c>
      <c r="C66" s="862" t="s">
        <v>1963</v>
      </c>
      <c r="D66" s="896" t="e">
        <f t="shared" ref="D66:D71" si="4">E66+F66+G66+H66</f>
        <v>#REF!</v>
      </c>
      <c r="E66" s="881" t="e">
        <f>E67+E68+E69+#REF!+#REF!</f>
        <v>#REF!</v>
      </c>
      <c r="F66" s="881" t="e">
        <f>F67+F68+F69+#REF!+#REF!</f>
        <v>#REF!</v>
      </c>
      <c r="G66" s="881" t="e">
        <f>G67+G68+G69+#REF!+#REF!</f>
        <v>#REF!</v>
      </c>
      <c r="H66" s="881" t="e">
        <f>H67+H68+H69+#REF!+#REF!</f>
        <v>#REF!</v>
      </c>
      <c r="I66" s="858" t="e">
        <f>C65-D66</f>
        <v>#VALUE!</v>
      </c>
      <c r="J66" s="858" t="e">
        <f>#REF!-G66</f>
        <v>#REF!</v>
      </c>
      <c r="L66" s="866"/>
    </row>
    <row r="67" spans="1:12" s="851" customFormat="1" ht="42.75" customHeight="1" x14ac:dyDescent="0.25">
      <c r="A67" s="785" t="s">
        <v>229</v>
      </c>
      <c r="B67" s="631" t="s">
        <v>230</v>
      </c>
      <c r="C67" s="862" t="s">
        <v>1964</v>
      </c>
      <c r="D67" s="896">
        <f t="shared" si="4"/>
        <v>779.15</v>
      </c>
      <c r="E67" s="893">
        <v>0</v>
      </c>
      <c r="F67" s="893">
        <v>0</v>
      </c>
      <c r="G67" s="893">
        <v>779.15</v>
      </c>
      <c r="H67" s="894">
        <v>0</v>
      </c>
      <c r="I67" s="864" t="e">
        <f>C66-D67</f>
        <v>#VALUE!</v>
      </c>
      <c r="J67" s="870" t="e">
        <f>#REF!-G67</f>
        <v>#REF!</v>
      </c>
    </row>
    <row r="68" spans="1:12" s="851" customFormat="1" ht="31.5" customHeight="1" x14ac:dyDescent="0.25">
      <c r="A68" s="785" t="s">
        <v>231</v>
      </c>
      <c r="B68" s="631" t="s">
        <v>232</v>
      </c>
      <c r="C68" s="862" t="s">
        <v>1965</v>
      </c>
      <c r="D68" s="896">
        <f t="shared" si="4"/>
        <v>133821.4</v>
      </c>
      <c r="E68" s="893">
        <v>0</v>
      </c>
      <c r="F68" s="893">
        <v>0</v>
      </c>
      <c r="G68" s="893">
        <v>133821.4</v>
      </c>
      <c r="H68" s="894">
        <v>0</v>
      </c>
      <c r="I68" s="864">
        <f>C67-D68</f>
        <v>-133663.4</v>
      </c>
      <c r="J68" s="870" t="e">
        <f>#REF!-G68</f>
        <v>#REF!</v>
      </c>
    </row>
    <row r="69" spans="1:12" s="851" customFormat="1" ht="23.25" customHeight="1" x14ac:dyDescent="0.25">
      <c r="A69" s="785" t="s">
        <v>233</v>
      </c>
      <c r="B69" s="629" t="s">
        <v>143</v>
      </c>
      <c r="C69" s="862" t="s">
        <v>1966</v>
      </c>
      <c r="D69" s="896">
        <f t="shared" si="4"/>
        <v>4519</v>
      </c>
      <c r="E69" s="893">
        <v>0</v>
      </c>
      <c r="F69" s="893">
        <v>3469</v>
      </c>
      <c r="G69" s="893">
        <v>1050</v>
      </c>
      <c r="H69" s="894">
        <v>0</v>
      </c>
      <c r="I69" s="864" t="e">
        <f>C68-D69</f>
        <v>#VALUE!</v>
      </c>
      <c r="J69" s="870" t="e">
        <f>#REF!-G69</f>
        <v>#REF!</v>
      </c>
    </row>
    <row r="70" spans="1:12" s="851" customFormat="1" ht="52.5" customHeight="1" x14ac:dyDescent="0.25">
      <c r="A70" s="786" t="s">
        <v>234</v>
      </c>
      <c r="B70" s="634" t="s">
        <v>235</v>
      </c>
      <c r="C70" s="786" t="s">
        <v>1967</v>
      </c>
      <c r="D70" s="896"/>
      <c r="E70" s="893"/>
      <c r="F70" s="893"/>
      <c r="G70" s="893"/>
      <c r="H70" s="894"/>
      <c r="I70" s="864"/>
      <c r="J70" s="870"/>
    </row>
    <row r="71" spans="1:12" ht="59.25" customHeight="1" x14ac:dyDescent="0.25">
      <c r="A71" s="783" t="s">
        <v>236</v>
      </c>
      <c r="B71" s="635" t="s">
        <v>237</v>
      </c>
      <c r="C71" s="783" t="s">
        <v>1968</v>
      </c>
      <c r="D71" s="864">
        <f t="shared" si="4"/>
        <v>64551.1</v>
      </c>
      <c r="E71" s="897">
        <v>0</v>
      </c>
      <c r="F71" s="897">
        <v>0</v>
      </c>
      <c r="G71" s="886">
        <f>'[1]молодое поколение (3)'!$F$59</f>
        <v>64551.1</v>
      </c>
      <c r="H71" s="898">
        <v>0</v>
      </c>
      <c r="I71" s="858" t="e">
        <f>C70-D71</f>
        <v>#VALUE!</v>
      </c>
      <c r="J71" s="858" t="e">
        <f>#REF!-G71</f>
        <v>#REF!</v>
      </c>
      <c r="L71" s="866"/>
    </row>
    <row r="72" spans="1:12" ht="27.75" customHeight="1" x14ac:dyDescent="0.25">
      <c r="A72" s="783" t="s">
        <v>238</v>
      </c>
      <c r="B72" s="635" t="s">
        <v>823</v>
      </c>
      <c r="C72" s="783" t="s">
        <v>1969</v>
      </c>
      <c r="D72" s="864"/>
      <c r="E72" s="897"/>
      <c r="F72" s="897"/>
      <c r="G72" s="886"/>
      <c r="H72" s="898"/>
      <c r="I72" s="858"/>
      <c r="J72" s="858"/>
      <c r="L72" s="866"/>
    </row>
    <row r="73" spans="1:12" ht="24" customHeight="1" x14ac:dyDescent="0.25">
      <c r="A73" s="783" t="s">
        <v>240</v>
      </c>
      <c r="B73" s="635" t="s">
        <v>239</v>
      </c>
      <c r="C73" s="783" t="s">
        <v>1970</v>
      </c>
      <c r="D73" s="864"/>
      <c r="E73" s="897"/>
      <c r="F73" s="897"/>
      <c r="G73" s="886"/>
      <c r="H73" s="898"/>
      <c r="I73" s="858"/>
      <c r="J73" s="858"/>
      <c r="L73" s="866"/>
    </row>
    <row r="74" spans="1:12" ht="31.5" customHeight="1" x14ac:dyDescent="0.25">
      <c r="A74" s="783" t="s">
        <v>241</v>
      </c>
      <c r="B74" s="635" t="s">
        <v>143</v>
      </c>
      <c r="C74" s="783" t="s">
        <v>1971</v>
      </c>
      <c r="D74" s="864"/>
      <c r="E74" s="897"/>
      <c r="F74" s="897"/>
      <c r="G74" s="886"/>
      <c r="H74" s="898"/>
      <c r="I74" s="858"/>
      <c r="J74" s="858"/>
      <c r="L74" s="866"/>
    </row>
    <row r="75" spans="1:12" ht="33" customHeight="1" x14ac:dyDescent="0.25">
      <c r="A75" s="783" t="s">
        <v>803</v>
      </c>
      <c r="B75" s="635" t="s">
        <v>242</v>
      </c>
      <c r="C75" s="783" t="s">
        <v>1972</v>
      </c>
      <c r="D75" s="864"/>
      <c r="E75" s="897"/>
      <c r="F75" s="897"/>
      <c r="G75" s="886"/>
      <c r="H75" s="898"/>
      <c r="I75" s="858"/>
      <c r="J75" s="858"/>
      <c r="L75" s="866"/>
    </row>
    <row r="76" spans="1:12" ht="42.75" customHeight="1" x14ac:dyDescent="0.25">
      <c r="A76" s="783" t="s">
        <v>1249</v>
      </c>
      <c r="B76" s="635" t="s">
        <v>1397</v>
      </c>
      <c r="C76" s="783" t="s">
        <v>1973</v>
      </c>
      <c r="D76" s="864"/>
      <c r="E76" s="897"/>
      <c r="F76" s="897"/>
      <c r="G76" s="886"/>
      <c r="H76" s="898"/>
      <c r="I76" s="858"/>
      <c r="J76" s="858"/>
      <c r="L76" s="866"/>
    </row>
    <row r="77" spans="1:12" ht="27.75" customHeight="1" x14ac:dyDescent="0.25">
      <c r="A77" s="786" t="s">
        <v>243</v>
      </c>
      <c r="B77" s="627" t="s">
        <v>244</v>
      </c>
      <c r="C77" s="888" t="s">
        <v>1974</v>
      </c>
      <c r="D77" s="864"/>
      <c r="E77" s="897"/>
      <c r="F77" s="897"/>
      <c r="G77" s="886"/>
      <c r="H77" s="898"/>
      <c r="I77" s="858"/>
      <c r="J77" s="858"/>
      <c r="L77" s="866"/>
    </row>
    <row r="78" spans="1:12" ht="30" customHeight="1" x14ac:dyDescent="0.25">
      <c r="A78" s="783" t="s">
        <v>245</v>
      </c>
      <c r="B78" s="629" t="s">
        <v>246</v>
      </c>
      <c r="C78" s="862" t="s">
        <v>1975</v>
      </c>
      <c r="D78" s="895">
        <f>F78+G78</f>
        <v>814454.3</v>
      </c>
      <c r="E78" s="893">
        <v>0</v>
      </c>
      <c r="F78" s="893">
        <v>5622</v>
      </c>
      <c r="G78" s="893">
        <v>808832.3</v>
      </c>
      <c r="H78" s="894">
        <v>0</v>
      </c>
      <c r="I78" s="864" t="e">
        <f>C77-D78</f>
        <v>#VALUE!</v>
      </c>
      <c r="J78" s="870" t="e">
        <f>#REF!-G78</f>
        <v>#REF!</v>
      </c>
      <c r="L78" s="866"/>
    </row>
    <row r="79" spans="1:12" ht="24.75" customHeight="1" x14ac:dyDescent="0.25">
      <c r="A79" s="783" t="s">
        <v>247</v>
      </c>
      <c r="B79" s="629" t="s">
        <v>248</v>
      </c>
      <c r="C79" s="862" t="s">
        <v>1976</v>
      </c>
      <c r="D79" s="895">
        <f>G79+H79</f>
        <v>105218.4</v>
      </c>
      <c r="E79" s="893">
        <v>0</v>
      </c>
      <c r="F79" s="893">
        <v>0</v>
      </c>
      <c r="G79" s="893">
        <v>8705.2000000000007</v>
      </c>
      <c r="H79" s="894">
        <v>96513.2</v>
      </c>
      <c r="I79" s="864" t="e">
        <f>C78-D79</f>
        <v>#VALUE!</v>
      </c>
      <c r="J79" s="870" t="e">
        <f>#REF!-G79</f>
        <v>#REF!</v>
      </c>
    </row>
    <row r="80" spans="1:12" ht="21.75" customHeight="1" x14ac:dyDescent="0.25">
      <c r="A80" s="790" t="s">
        <v>249</v>
      </c>
      <c r="B80" s="847" t="s">
        <v>250</v>
      </c>
      <c r="C80" s="888" t="s">
        <v>1977</v>
      </c>
      <c r="D80" s="895"/>
      <c r="E80" s="893"/>
      <c r="F80" s="893"/>
      <c r="G80" s="893"/>
      <c r="H80" s="894"/>
      <c r="I80" s="864"/>
      <c r="J80" s="870"/>
    </row>
    <row r="81" spans="1:12" ht="79.5" customHeight="1" x14ac:dyDescent="0.25">
      <c r="A81" s="862" t="s">
        <v>251</v>
      </c>
      <c r="B81" s="781" t="s">
        <v>252</v>
      </c>
      <c r="C81" s="862" t="s">
        <v>1978</v>
      </c>
      <c r="D81" s="881">
        <f>G81+H81</f>
        <v>253140.4</v>
      </c>
      <c r="E81" s="881">
        <v>0</v>
      </c>
      <c r="F81" s="881">
        <v>0</v>
      </c>
      <c r="G81" s="881">
        <v>122954.4</v>
      </c>
      <c r="H81" s="882">
        <v>130186</v>
      </c>
      <c r="I81" s="858" t="e">
        <f>C80-D81</f>
        <v>#VALUE!</v>
      </c>
      <c r="J81" s="858" t="e">
        <f>#REF!-G81</f>
        <v>#REF!</v>
      </c>
    </row>
    <row r="82" spans="1:12" ht="63" customHeight="1" x14ac:dyDescent="0.25">
      <c r="A82" s="862" t="s">
        <v>253</v>
      </c>
      <c r="B82" s="635" t="s">
        <v>254</v>
      </c>
      <c r="C82" s="862" t="s">
        <v>1979</v>
      </c>
      <c r="D82" s="864">
        <f>E82+F82+G82+H82</f>
        <v>11422.730000000001</v>
      </c>
      <c r="E82" s="881">
        <v>0</v>
      </c>
      <c r="F82" s="881">
        <v>0</v>
      </c>
      <c r="G82" s="886">
        <f>'[1]доступная среда  (2)'!$F$103</f>
        <v>11352.730000000001</v>
      </c>
      <c r="H82" s="898">
        <f>'[1]доступная среда  (2)'!$G$103</f>
        <v>70</v>
      </c>
      <c r="I82" s="858" t="e">
        <f>C81-D82</f>
        <v>#VALUE!</v>
      </c>
      <c r="J82" s="858" t="e">
        <f>#REF!-G82</f>
        <v>#REF!</v>
      </c>
      <c r="L82" s="866"/>
    </row>
    <row r="83" spans="1:12" ht="24.75" customHeight="1" x14ac:dyDescent="0.25">
      <c r="A83" s="786" t="s">
        <v>255</v>
      </c>
      <c r="B83" s="627" t="s">
        <v>256</v>
      </c>
      <c r="C83" s="888" t="s">
        <v>1983</v>
      </c>
      <c r="D83" s="864"/>
      <c r="E83" s="881"/>
      <c r="F83" s="881"/>
      <c r="G83" s="886"/>
      <c r="H83" s="898"/>
      <c r="I83" s="858"/>
      <c r="J83" s="858"/>
      <c r="L83" s="866"/>
    </row>
    <row r="84" spans="1:12" ht="27" customHeight="1" x14ac:dyDescent="0.25">
      <c r="A84" s="783" t="s">
        <v>257</v>
      </c>
      <c r="B84" s="635" t="s">
        <v>258</v>
      </c>
      <c r="C84" s="862" t="s">
        <v>1980</v>
      </c>
      <c r="D84" s="895">
        <v>0</v>
      </c>
      <c r="E84" s="893">
        <v>0</v>
      </c>
      <c r="F84" s="893">
        <v>0</v>
      </c>
      <c r="G84" s="893">
        <v>0</v>
      </c>
      <c r="H84" s="894">
        <v>0</v>
      </c>
      <c r="I84" s="864" t="e">
        <f>C83-D84</f>
        <v>#VALUE!</v>
      </c>
      <c r="J84" s="870" t="e">
        <f>#REF!-G84</f>
        <v>#REF!</v>
      </c>
      <c r="L84" s="866"/>
    </row>
    <row r="85" spans="1:12" ht="42.75" customHeight="1" x14ac:dyDescent="0.25">
      <c r="A85" s="783" t="s">
        <v>259</v>
      </c>
      <c r="B85" s="635" t="s">
        <v>260</v>
      </c>
      <c r="C85" s="862" t="s">
        <v>1981</v>
      </c>
      <c r="D85" s="895"/>
      <c r="E85" s="893"/>
      <c r="F85" s="893"/>
      <c r="G85" s="893"/>
      <c r="H85" s="894"/>
      <c r="I85" s="864"/>
      <c r="J85" s="870"/>
      <c r="L85" s="866"/>
    </row>
    <row r="86" spans="1:12" ht="29.25" customHeight="1" x14ac:dyDescent="0.25">
      <c r="A86" s="783" t="s">
        <v>261</v>
      </c>
      <c r="B86" s="635" t="s">
        <v>262</v>
      </c>
      <c r="C86" s="862" t="s">
        <v>1982</v>
      </c>
      <c r="D86" s="895"/>
      <c r="E86" s="893"/>
      <c r="F86" s="893"/>
      <c r="G86" s="893"/>
      <c r="H86" s="894"/>
      <c r="I86" s="864"/>
      <c r="J86" s="870"/>
      <c r="L86" s="866"/>
    </row>
    <row r="87" spans="1:12" ht="24" customHeight="1" x14ac:dyDescent="0.25">
      <c r="A87" s="786" t="s">
        <v>263</v>
      </c>
      <c r="B87" s="627" t="s">
        <v>264</v>
      </c>
      <c r="C87" s="888" t="s">
        <v>1984</v>
      </c>
      <c r="D87" s="895"/>
      <c r="E87" s="893"/>
      <c r="F87" s="893"/>
      <c r="G87" s="893"/>
      <c r="H87" s="894"/>
      <c r="I87" s="864"/>
      <c r="J87" s="870"/>
      <c r="L87" s="866"/>
    </row>
    <row r="88" spans="1:12" ht="25.5" customHeight="1" x14ac:dyDescent="0.25">
      <c r="A88" s="783" t="s">
        <v>265</v>
      </c>
      <c r="B88" s="781" t="s">
        <v>266</v>
      </c>
      <c r="C88" s="862" t="s">
        <v>1985</v>
      </c>
      <c r="D88" s="881">
        <f>E88+F88+G88+H88</f>
        <v>739013.2</v>
      </c>
      <c r="E88" s="881">
        <v>0</v>
      </c>
      <c r="F88" s="881">
        <v>14200</v>
      </c>
      <c r="G88" s="881">
        <v>724813.2</v>
      </c>
      <c r="H88" s="882">
        <v>0</v>
      </c>
      <c r="I88" s="858" t="e">
        <f>C87-D88</f>
        <v>#VALUE!</v>
      </c>
      <c r="J88" s="858" t="e">
        <f>#REF!-G88</f>
        <v>#REF!</v>
      </c>
      <c r="L88" s="866"/>
    </row>
    <row r="89" spans="1:12" ht="28.5" customHeight="1" x14ac:dyDescent="0.25">
      <c r="A89" s="783" t="s">
        <v>267</v>
      </c>
      <c r="B89" s="781" t="s">
        <v>268</v>
      </c>
      <c r="C89" s="862" t="s">
        <v>1986</v>
      </c>
      <c r="D89" s="895">
        <v>0</v>
      </c>
      <c r="E89" s="893">
        <v>0</v>
      </c>
      <c r="F89" s="893">
        <v>0</v>
      </c>
      <c r="G89" s="893">
        <v>0</v>
      </c>
      <c r="H89" s="894">
        <v>0</v>
      </c>
      <c r="I89" s="864" t="e">
        <f>C88-D89</f>
        <v>#VALUE!</v>
      </c>
      <c r="J89" s="870" t="e">
        <f>#REF!-G89</f>
        <v>#REF!</v>
      </c>
    </row>
    <row r="90" spans="1:12" ht="45.75" customHeight="1" x14ac:dyDescent="0.25">
      <c r="A90" s="783" t="s">
        <v>269</v>
      </c>
      <c r="B90" s="781" t="s">
        <v>270</v>
      </c>
      <c r="C90" s="862" t="s">
        <v>1987</v>
      </c>
      <c r="D90" s="895">
        <v>0</v>
      </c>
      <c r="E90" s="893">
        <v>0</v>
      </c>
      <c r="F90" s="893">
        <v>0</v>
      </c>
      <c r="G90" s="893">
        <v>0</v>
      </c>
      <c r="H90" s="894">
        <v>0</v>
      </c>
      <c r="I90" s="864" t="e">
        <f>C89-D90</f>
        <v>#VALUE!</v>
      </c>
      <c r="J90" s="870" t="e">
        <f>#REF!-G90</f>
        <v>#REF!</v>
      </c>
    </row>
    <row r="91" spans="1:12" ht="22.5" customHeight="1" x14ac:dyDescent="0.25">
      <c r="A91" s="786" t="s">
        <v>271</v>
      </c>
      <c r="B91" s="634" t="s">
        <v>272</v>
      </c>
      <c r="C91" s="888" t="s">
        <v>1988</v>
      </c>
      <c r="D91" s="881"/>
      <c r="E91" s="881"/>
      <c r="F91" s="881"/>
      <c r="G91" s="881"/>
      <c r="H91" s="882"/>
      <c r="I91" s="858"/>
      <c r="J91" s="858"/>
    </row>
    <row r="92" spans="1:12" ht="27.75" customHeight="1" x14ac:dyDescent="0.25">
      <c r="A92" s="783" t="s">
        <v>273</v>
      </c>
      <c r="B92" s="635" t="s">
        <v>274</v>
      </c>
      <c r="C92" s="862" t="s">
        <v>1989</v>
      </c>
      <c r="D92" s="895"/>
      <c r="E92" s="893"/>
      <c r="F92" s="893"/>
      <c r="G92" s="893"/>
      <c r="H92" s="894"/>
      <c r="I92" s="864"/>
      <c r="J92" s="870"/>
      <c r="L92" s="866"/>
    </row>
    <row r="93" spans="1:12" ht="48.75" customHeight="1" x14ac:dyDescent="0.25">
      <c r="A93" s="783" t="s">
        <v>790</v>
      </c>
      <c r="B93" s="635" t="s">
        <v>276</v>
      </c>
      <c r="C93" s="862" t="s">
        <v>1990</v>
      </c>
      <c r="D93" s="895"/>
      <c r="E93" s="893"/>
      <c r="F93" s="893"/>
      <c r="G93" s="893"/>
      <c r="H93" s="894"/>
      <c r="I93" s="864"/>
      <c r="J93" s="870"/>
      <c r="L93" s="866"/>
    </row>
    <row r="94" spans="1:12" ht="28.5" customHeight="1" x14ac:dyDescent="0.25">
      <c r="A94" s="783"/>
      <c r="B94" s="899" t="s">
        <v>1398</v>
      </c>
      <c r="C94" s="862" t="s">
        <v>1991</v>
      </c>
      <c r="D94" s="895"/>
      <c r="E94" s="893"/>
      <c r="F94" s="893"/>
      <c r="G94" s="893"/>
      <c r="H94" s="894"/>
      <c r="I94" s="864"/>
      <c r="J94" s="870"/>
      <c r="L94" s="866"/>
    </row>
    <row r="95" spans="1:12" ht="23.25" customHeight="1" x14ac:dyDescent="0.25">
      <c r="A95" s="786" t="s">
        <v>277</v>
      </c>
      <c r="B95" s="634" t="s">
        <v>278</v>
      </c>
      <c r="C95" s="888" t="s">
        <v>1992</v>
      </c>
      <c r="D95" s="895"/>
      <c r="E95" s="893"/>
      <c r="F95" s="893"/>
      <c r="G95" s="893"/>
      <c r="H95" s="894"/>
      <c r="I95" s="864"/>
      <c r="J95" s="870"/>
      <c r="L95" s="866"/>
    </row>
    <row r="96" spans="1:12" ht="47.25" customHeight="1" x14ac:dyDescent="0.25">
      <c r="A96" s="783" t="s">
        <v>279</v>
      </c>
      <c r="B96" s="635" t="s">
        <v>1100</v>
      </c>
      <c r="C96" s="900" t="s">
        <v>1992</v>
      </c>
      <c r="D96" s="895"/>
      <c r="E96" s="893"/>
      <c r="F96" s="893"/>
      <c r="G96" s="893"/>
      <c r="H96" s="894"/>
      <c r="I96" s="864"/>
      <c r="J96" s="870"/>
      <c r="L96" s="866"/>
    </row>
    <row r="97" spans="1:14" ht="21.75" customHeight="1" x14ac:dyDescent="0.25">
      <c r="A97" s="901"/>
      <c r="B97" s="902"/>
      <c r="C97" s="902"/>
      <c r="D97" s="902"/>
      <c r="E97" s="902"/>
      <c r="F97" s="903"/>
      <c r="G97" s="904"/>
      <c r="H97" s="7"/>
      <c r="I97" s="866"/>
      <c r="J97" s="850"/>
      <c r="K97" s="850"/>
      <c r="L97" s="850"/>
    </row>
    <row r="98" spans="1:14" ht="39.75" customHeight="1" x14ac:dyDescent="0.25"/>
    <row r="99" spans="1:14" x14ac:dyDescent="0.25">
      <c r="N99" s="905"/>
    </row>
    <row r="101" spans="1:14" x14ac:dyDescent="0.25">
      <c r="N101" s="905"/>
    </row>
    <row r="102" spans="1:14" x14ac:dyDescent="0.25">
      <c r="C102" s="906"/>
    </row>
    <row r="103" spans="1:14" x14ac:dyDescent="0.25">
      <c r="C103" s="907"/>
    </row>
    <row r="104" spans="1:14" x14ac:dyDescent="0.25">
      <c r="B104" s="850"/>
      <c r="C104" s="907"/>
    </row>
    <row r="105" spans="1:14" x14ac:dyDescent="0.25">
      <c r="B105" s="850"/>
      <c r="C105" s="908"/>
    </row>
    <row r="106" spans="1:14" x14ac:dyDescent="0.25">
      <c r="C106" s="906"/>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2"/>
  <sheetViews>
    <sheetView tabSelected="1" zoomScale="60" zoomScaleNormal="60" zoomScalePageLayoutView="40" workbookViewId="0">
      <pane ySplit="14" topLeftCell="A244" activePane="bottomLeft" state="frozen"/>
      <selection pane="bottomLeft" activeCell="B283" sqref="B283"/>
    </sheetView>
  </sheetViews>
  <sheetFormatPr defaultColWidth="17" defaultRowHeight="18" x14ac:dyDescent="0.25"/>
  <cols>
    <col min="1" max="1" width="7.28515625" style="95" customWidth="1"/>
    <col min="2" max="2" width="99" style="96" customWidth="1"/>
    <col min="3" max="3" width="19.42578125" style="97" customWidth="1"/>
    <col min="4" max="4" width="16.28515625" style="123" customWidth="1"/>
    <col min="5" max="5" width="17.42578125" style="123" customWidth="1"/>
    <col min="6" max="6" width="16.140625" style="123" customWidth="1"/>
    <col min="7" max="7" width="19.28515625" style="123" customWidth="1"/>
    <col min="8" max="8" width="18.140625" style="101" hidden="1" customWidth="1"/>
    <col min="9" max="9" width="15.28515625" style="99" hidden="1" customWidth="1"/>
    <col min="10" max="10" width="17" style="99" hidden="1" customWidth="1"/>
    <col min="11" max="11" width="18" style="99" hidden="1" customWidth="1"/>
    <col min="12" max="12" width="16.28515625" style="99" hidden="1" customWidth="1"/>
    <col min="13" max="13" width="18.140625" style="100" hidden="1" customWidth="1"/>
    <col min="14" max="14" width="8.140625" style="100" hidden="1" customWidth="1"/>
    <col min="15" max="15" width="5" style="100" hidden="1" customWidth="1"/>
    <col min="16" max="16" width="18.7109375" style="123" customWidth="1"/>
    <col min="17" max="17" width="21.85546875" style="100" bestFit="1" customWidth="1"/>
    <col min="18" max="19" width="19.85546875" style="99" bestFit="1" customWidth="1"/>
    <col min="20" max="20" width="17" style="99"/>
    <col min="21" max="21" width="19.42578125" style="99" bestFit="1" customWidth="1"/>
    <col min="22" max="22" width="17.85546875" style="99" bestFit="1" customWidth="1"/>
    <col min="23" max="24" width="17" style="99"/>
    <col min="25" max="25" width="17.85546875" style="99" bestFit="1" customWidth="1"/>
    <col min="26" max="257" width="17" style="99"/>
    <col min="258" max="258" width="7.42578125" style="99" customWidth="1"/>
    <col min="259" max="259" width="100" style="99" customWidth="1"/>
    <col min="260" max="260" width="24.42578125" style="99" customWidth="1"/>
    <col min="261" max="261" width="20.42578125" style="99" customWidth="1"/>
    <col min="262" max="262" width="17.42578125" style="99" customWidth="1"/>
    <col min="263" max="263" width="19.140625" style="99" customWidth="1"/>
    <col min="264" max="264" width="22.85546875" style="99" customWidth="1"/>
    <col min="265" max="272" width="0" style="99" hidden="1" customWidth="1"/>
    <col min="273" max="273" width="21.85546875" style="99" bestFit="1" customWidth="1"/>
    <col min="274" max="275" width="19.85546875" style="99" bestFit="1" customWidth="1"/>
    <col min="276" max="513" width="17" style="99"/>
    <col min="514" max="514" width="7.42578125" style="99" customWidth="1"/>
    <col min="515" max="515" width="100" style="99" customWidth="1"/>
    <col min="516" max="516" width="24.42578125" style="99" customWidth="1"/>
    <col min="517" max="517" width="20.42578125" style="99" customWidth="1"/>
    <col min="518" max="518" width="17.42578125" style="99" customWidth="1"/>
    <col min="519" max="519" width="19.140625" style="99" customWidth="1"/>
    <col min="520" max="520" width="22.85546875" style="99" customWidth="1"/>
    <col min="521" max="528" width="0" style="99" hidden="1" customWidth="1"/>
    <col min="529" max="529" width="21.85546875" style="99" bestFit="1" customWidth="1"/>
    <col min="530" max="531" width="19.85546875" style="99" bestFit="1" customWidth="1"/>
    <col min="532" max="769" width="17" style="99"/>
    <col min="770" max="770" width="7.42578125" style="99" customWidth="1"/>
    <col min="771" max="771" width="100" style="99" customWidth="1"/>
    <col min="772" max="772" width="24.42578125" style="99" customWidth="1"/>
    <col min="773" max="773" width="20.42578125" style="99" customWidth="1"/>
    <col min="774" max="774" width="17.42578125" style="99" customWidth="1"/>
    <col min="775" max="775" width="19.140625" style="99" customWidth="1"/>
    <col min="776" max="776" width="22.85546875" style="99" customWidth="1"/>
    <col min="777" max="784" width="0" style="99" hidden="1" customWidth="1"/>
    <col min="785" max="785" width="21.85546875" style="99" bestFit="1" customWidth="1"/>
    <col min="786" max="787" width="19.85546875" style="99" bestFit="1" customWidth="1"/>
    <col min="788" max="1025" width="17" style="99"/>
    <col min="1026" max="1026" width="7.42578125" style="99" customWidth="1"/>
    <col min="1027" max="1027" width="100" style="99" customWidth="1"/>
    <col min="1028" max="1028" width="24.42578125" style="99" customWidth="1"/>
    <col min="1029" max="1029" width="20.42578125" style="99" customWidth="1"/>
    <col min="1030" max="1030" width="17.42578125" style="99" customWidth="1"/>
    <col min="1031" max="1031" width="19.140625" style="99" customWidth="1"/>
    <col min="1032" max="1032" width="22.85546875" style="99" customWidth="1"/>
    <col min="1033" max="1040" width="0" style="99" hidden="1" customWidth="1"/>
    <col min="1041" max="1041" width="21.85546875" style="99" bestFit="1" customWidth="1"/>
    <col min="1042" max="1043" width="19.85546875" style="99" bestFit="1" customWidth="1"/>
    <col min="1044" max="1281" width="17" style="99"/>
    <col min="1282" max="1282" width="7.42578125" style="99" customWidth="1"/>
    <col min="1283" max="1283" width="100" style="99" customWidth="1"/>
    <col min="1284" max="1284" width="24.42578125" style="99" customWidth="1"/>
    <col min="1285" max="1285" width="20.42578125" style="99" customWidth="1"/>
    <col min="1286" max="1286" width="17.42578125" style="99" customWidth="1"/>
    <col min="1287" max="1287" width="19.140625" style="99" customWidth="1"/>
    <col min="1288" max="1288" width="22.85546875" style="99" customWidth="1"/>
    <col min="1289" max="1296" width="0" style="99" hidden="1" customWidth="1"/>
    <col min="1297" max="1297" width="21.85546875" style="99" bestFit="1" customWidth="1"/>
    <col min="1298" max="1299" width="19.85546875" style="99" bestFit="1" customWidth="1"/>
    <col min="1300" max="1537" width="17" style="99"/>
    <col min="1538" max="1538" width="7.42578125" style="99" customWidth="1"/>
    <col min="1539" max="1539" width="100" style="99" customWidth="1"/>
    <col min="1540" max="1540" width="24.42578125" style="99" customWidth="1"/>
    <col min="1541" max="1541" width="20.42578125" style="99" customWidth="1"/>
    <col min="1542" max="1542" width="17.42578125" style="99" customWidth="1"/>
    <col min="1543" max="1543" width="19.140625" style="99" customWidth="1"/>
    <col min="1544" max="1544" width="22.85546875" style="99" customWidth="1"/>
    <col min="1545" max="1552" width="0" style="99" hidden="1" customWidth="1"/>
    <col min="1553" max="1553" width="21.85546875" style="99" bestFit="1" customWidth="1"/>
    <col min="1554" max="1555" width="19.85546875" style="99" bestFit="1" customWidth="1"/>
    <col min="1556" max="1793" width="17" style="99"/>
    <col min="1794" max="1794" width="7.42578125" style="99" customWidth="1"/>
    <col min="1795" max="1795" width="100" style="99" customWidth="1"/>
    <col min="1796" max="1796" width="24.42578125" style="99" customWidth="1"/>
    <col min="1797" max="1797" width="20.42578125" style="99" customWidth="1"/>
    <col min="1798" max="1798" width="17.42578125" style="99" customWidth="1"/>
    <col min="1799" max="1799" width="19.140625" style="99" customWidth="1"/>
    <col min="1800" max="1800" width="22.85546875" style="99" customWidth="1"/>
    <col min="1801" max="1808" width="0" style="99" hidden="1" customWidth="1"/>
    <col min="1809" max="1809" width="21.85546875" style="99" bestFit="1" customWidth="1"/>
    <col min="1810" max="1811" width="19.85546875" style="99" bestFit="1" customWidth="1"/>
    <col min="1812" max="2049" width="17" style="99"/>
    <col min="2050" max="2050" width="7.42578125" style="99" customWidth="1"/>
    <col min="2051" max="2051" width="100" style="99" customWidth="1"/>
    <col min="2052" max="2052" width="24.42578125" style="99" customWidth="1"/>
    <col min="2053" max="2053" width="20.42578125" style="99" customWidth="1"/>
    <col min="2054" max="2054" width="17.42578125" style="99" customWidth="1"/>
    <col min="2055" max="2055" width="19.140625" style="99" customWidth="1"/>
    <col min="2056" max="2056" width="22.85546875" style="99" customWidth="1"/>
    <col min="2057" max="2064" width="0" style="99" hidden="1" customWidth="1"/>
    <col min="2065" max="2065" width="21.85546875" style="99" bestFit="1" customWidth="1"/>
    <col min="2066" max="2067" width="19.85546875" style="99" bestFit="1" customWidth="1"/>
    <col min="2068" max="2305" width="17" style="99"/>
    <col min="2306" max="2306" width="7.42578125" style="99" customWidth="1"/>
    <col min="2307" max="2307" width="100" style="99" customWidth="1"/>
    <col min="2308" max="2308" width="24.42578125" style="99" customWidth="1"/>
    <col min="2309" max="2309" width="20.42578125" style="99" customWidth="1"/>
    <col min="2310" max="2310" width="17.42578125" style="99" customWidth="1"/>
    <col min="2311" max="2311" width="19.140625" style="99" customWidth="1"/>
    <col min="2312" max="2312" width="22.85546875" style="99" customWidth="1"/>
    <col min="2313" max="2320" width="0" style="99" hidden="1" customWidth="1"/>
    <col min="2321" max="2321" width="21.85546875" style="99" bestFit="1" customWidth="1"/>
    <col min="2322" max="2323" width="19.85546875" style="99" bestFit="1" customWidth="1"/>
    <col min="2324" max="2561" width="17" style="99"/>
    <col min="2562" max="2562" width="7.42578125" style="99" customWidth="1"/>
    <col min="2563" max="2563" width="100" style="99" customWidth="1"/>
    <col min="2564" max="2564" width="24.42578125" style="99" customWidth="1"/>
    <col min="2565" max="2565" width="20.42578125" style="99" customWidth="1"/>
    <col min="2566" max="2566" width="17.42578125" style="99" customWidth="1"/>
    <col min="2567" max="2567" width="19.140625" style="99" customWidth="1"/>
    <col min="2568" max="2568" width="22.85546875" style="99" customWidth="1"/>
    <col min="2569" max="2576" width="0" style="99" hidden="1" customWidth="1"/>
    <col min="2577" max="2577" width="21.85546875" style="99" bestFit="1" customWidth="1"/>
    <col min="2578" max="2579" width="19.85546875" style="99" bestFit="1" customWidth="1"/>
    <col min="2580" max="2817" width="17" style="99"/>
    <col min="2818" max="2818" width="7.42578125" style="99" customWidth="1"/>
    <col min="2819" max="2819" width="100" style="99" customWidth="1"/>
    <col min="2820" max="2820" width="24.42578125" style="99" customWidth="1"/>
    <col min="2821" max="2821" width="20.42578125" style="99" customWidth="1"/>
    <col min="2822" max="2822" width="17.42578125" style="99" customWidth="1"/>
    <col min="2823" max="2823" width="19.140625" style="99" customWidth="1"/>
    <col min="2824" max="2824" width="22.85546875" style="99" customWidth="1"/>
    <col min="2825" max="2832" width="0" style="99" hidden="1" customWidth="1"/>
    <col min="2833" max="2833" width="21.85546875" style="99" bestFit="1" customWidth="1"/>
    <col min="2834" max="2835" width="19.85546875" style="99" bestFit="1" customWidth="1"/>
    <col min="2836" max="3073" width="17" style="99"/>
    <col min="3074" max="3074" width="7.42578125" style="99" customWidth="1"/>
    <col min="3075" max="3075" width="100" style="99" customWidth="1"/>
    <col min="3076" max="3076" width="24.42578125" style="99" customWidth="1"/>
    <col min="3077" max="3077" width="20.42578125" style="99" customWidth="1"/>
    <col min="3078" max="3078" width="17.42578125" style="99" customWidth="1"/>
    <col min="3079" max="3079" width="19.140625" style="99" customWidth="1"/>
    <col min="3080" max="3080" width="22.85546875" style="99" customWidth="1"/>
    <col min="3081" max="3088" width="0" style="99" hidden="1" customWidth="1"/>
    <col min="3089" max="3089" width="21.85546875" style="99" bestFit="1" customWidth="1"/>
    <col min="3090" max="3091" width="19.85546875" style="99" bestFit="1" customWidth="1"/>
    <col min="3092" max="3329" width="17" style="99"/>
    <col min="3330" max="3330" width="7.42578125" style="99" customWidth="1"/>
    <col min="3331" max="3331" width="100" style="99" customWidth="1"/>
    <col min="3332" max="3332" width="24.42578125" style="99" customWidth="1"/>
    <col min="3333" max="3333" width="20.42578125" style="99" customWidth="1"/>
    <col min="3334" max="3334" width="17.42578125" style="99" customWidth="1"/>
    <col min="3335" max="3335" width="19.140625" style="99" customWidth="1"/>
    <col min="3336" max="3336" width="22.85546875" style="99" customWidth="1"/>
    <col min="3337" max="3344" width="0" style="99" hidden="1" customWidth="1"/>
    <col min="3345" max="3345" width="21.85546875" style="99" bestFit="1" customWidth="1"/>
    <col min="3346" max="3347" width="19.85546875" style="99" bestFit="1" customWidth="1"/>
    <col min="3348" max="3585" width="17" style="99"/>
    <col min="3586" max="3586" width="7.42578125" style="99" customWidth="1"/>
    <col min="3587" max="3587" width="100" style="99" customWidth="1"/>
    <col min="3588" max="3588" width="24.42578125" style="99" customWidth="1"/>
    <col min="3589" max="3589" width="20.42578125" style="99" customWidth="1"/>
    <col min="3590" max="3590" width="17.42578125" style="99" customWidth="1"/>
    <col min="3591" max="3591" width="19.140625" style="99" customWidth="1"/>
    <col min="3592" max="3592" width="22.85546875" style="99" customWidth="1"/>
    <col min="3593" max="3600" width="0" style="99" hidden="1" customWidth="1"/>
    <col min="3601" max="3601" width="21.85546875" style="99" bestFit="1" customWidth="1"/>
    <col min="3602" max="3603" width="19.85546875" style="99" bestFit="1" customWidth="1"/>
    <col min="3604" max="3841" width="17" style="99"/>
    <col min="3842" max="3842" width="7.42578125" style="99" customWidth="1"/>
    <col min="3843" max="3843" width="100" style="99" customWidth="1"/>
    <col min="3844" max="3844" width="24.42578125" style="99" customWidth="1"/>
    <col min="3845" max="3845" width="20.42578125" style="99" customWidth="1"/>
    <col min="3846" max="3846" width="17.42578125" style="99" customWidth="1"/>
    <col min="3847" max="3847" width="19.140625" style="99" customWidth="1"/>
    <col min="3848" max="3848" width="22.85546875" style="99" customWidth="1"/>
    <col min="3849" max="3856" width="0" style="99" hidden="1" customWidth="1"/>
    <col min="3857" max="3857" width="21.85546875" style="99" bestFit="1" customWidth="1"/>
    <col min="3858" max="3859" width="19.85546875" style="99" bestFit="1" customWidth="1"/>
    <col min="3860" max="4097" width="17" style="99"/>
    <col min="4098" max="4098" width="7.42578125" style="99" customWidth="1"/>
    <col min="4099" max="4099" width="100" style="99" customWidth="1"/>
    <col min="4100" max="4100" width="24.42578125" style="99" customWidth="1"/>
    <col min="4101" max="4101" width="20.42578125" style="99" customWidth="1"/>
    <col min="4102" max="4102" width="17.42578125" style="99" customWidth="1"/>
    <col min="4103" max="4103" width="19.140625" style="99" customWidth="1"/>
    <col min="4104" max="4104" width="22.85546875" style="99" customWidth="1"/>
    <col min="4105" max="4112" width="0" style="99" hidden="1" customWidth="1"/>
    <col min="4113" max="4113" width="21.85546875" style="99" bestFit="1" customWidth="1"/>
    <col min="4114" max="4115" width="19.85546875" style="99" bestFit="1" customWidth="1"/>
    <col min="4116" max="4353" width="17" style="99"/>
    <col min="4354" max="4354" width="7.42578125" style="99" customWidth="1"/>
    <col min="4355" max="4355" width="100" style="99" customWidth="1"/>
    <col min="4356" max="4356" width="24.42578125" style="99" customWidth="1"/>
    <col min="4357" max="4357" width="20.42578125" style="99" customWidth="1"/>
    <col min="4358" max="4358" width="17.42578125" style="99" customWidth="1"/>
    <col min="4359" max="4359" width="19.140625" style="99" customWidth="1"/>
    <col min="4360" max="4360" width="22.85546875" style="99" customWidth="1"/>
    <col min="4361" max="4368" width="0" style="99" hidden="1" customWidth="1"/>
    <col min="4369" max="4369" width="21.85546875" style="99" bestFit="1" customWidth="1"/>
    <col min="4370" max="4371" width="19.85546875" style="99" bestFit="1" customWidth="1"/>
    <col min="4372" max="4609" width="17" style="99"/>
    <col min="4610" max="4610" width="7.42578125" style="99" customWidth="1"/>
    <col min="4611" max="4611" width="100" style="99" customWidth="1"/>
    <col min="4612" max="4612" width="24.42578125" style="99" customWidth="1"/>
    <col min="4613" max="4613" width="20.42578125" style="99" customWidth="1"/>
    <col min="4614" max="4614" width="17.42578125" style="99" customWidth="1"/>
    <col min="4615" max="4615" width="19.140625" style="99" customWidth="1"/>
    <col min="4616" max="4616" width="22.85546875" style="99" customWidth="1"/>
    <col min="4617" max="4624" width="0" style="99" hidden="1" customWidth="1"/>
    <col min="4625" max="4625" width="21.85546875" style="99" bestFit="1" customWidth="1"/>
    <col min="4626" max="4627" width="19.85546875" style="99" bestFit="1" customWidth="1"/>
    <col min="4628" max="4865" width="17" style="99"/>
    <col min="4866" max="4866" width="7.42578125" style="99" customWidth="1"/>
    <col min="4867" max="4867" width="100" style="99" customWidth="1"/>
    <col min="4868" max="4868" width="24.42578125" style="99" customWidth="1"/>
    <col min="4869" max="4869" width="20.42578125" style="99" customWidth="1"/>
    <col min="4870" max="4870" width="17.42578125" style="99" customWidth="1"/>
    <col min="4871" max="4871" width="19.140625" style="99" customWidth="1"/>
    <col min="4872" max="4872" width="22.85546875" style="99" customWidth="1"/>
    <col min="4873" max="4880" width="0" style="99" hidden="1" customWidth="1"/>
    <col min="4881" max="4881" width="21.85546875" style="99" bestFit="1" customWidth="1"/>
    <col min="4882" max="4883" width="19.85546875" style="99" bestFit="1" customWidth="1"/>
    <col min="4884" max="5121" width="17" style="99"/>
    <col min="5122" max="5122" width="7.42578125" style="99" customWidth="1"/>
    <col min="5123" max="5123" width="100" style="99" customWidth="1"/>
    <col min="5124" max="5124" width="24.42578125" style="99" customWidth="1"/>
    <col min="5125" max="5125" width="20.42578125" style="99" customWidth="1"/>
    <col min="5126" max="5126" width="17.42578125" style="99" customWidth="1"/>
    <col min="5127" max="5127" width="19.140625" style="99" customWidth="1"/>
    <col min="5128" max="5128" width="22.85546875" style="99" customWidth="1"/>
    <col min="5129" max="5136" width="0" style="99" hidden="1" customWidth="1"/>
    <col min="5137" max="5137" width="21.85546875" style="99" bestFit="1" customWidth="1"/>
    <col min="5138" max="5139" width="19.85546875" style="99" bestFit="1" customWidth="1"/>
    <col min="5140" max="5377" width="17" style="99"/>
    <col min="5378" max="5378" width="7.42578125" style="99" customWidth="1"/>
    <col min="5379" max="5379" width="100" style="99" customWidth="1"/>
    <col min="5380" max="5380" width="24.42578125" style="99" customWidth="1"/>
    <col min="5381" max="5381" width="20.42578125" style="99" customWidth="1"/>
    <col min="5382" max="5382" width="17.42578125" style="99" customWidth="1"/>
    <col min="5383" max="5383" width="19.140625" style="99" customWidth="1"/>
    <col min="5384" max="5384" width="22.85546875" style="99" customWidth="1"/>
    <col min="5385" max="5392" width="0" style="99" hidden="1" customWidth="1"/>
    <col min="5393" max="5393" width="21.85546875" style="99" bestFit="1" customWidth="1"/>
    <col min="5394" max="5395" width="19.85546875" style="99" bestFit="1" customWidth="1"/>
    <col min="5396" max="5633" width="17" style="99"/>
    <col min="5634" max="5634" width="7.42578125" style="99" customWidth="1"/>
    <col min="5635" max="5635" width="100" style="99" customWidth="1"/>
    <col min="5636" max="5636" width="24.42578125" style="99" customWidth="1"/>
    <col min="5637" max="5637" width="20.42578125" style="99" customWidth="1"/>
    <col min="5638" max="5638" width="17.42578125" style="99" customWidth="1"/>
    <col min="5639" max="5639" width="19.140625" style="99" customWidth="1"/>
    <col min="5640" max="5640" width="22.85546875" style="99" customWidth="1"/>
    <col min="5641" max="5648" width="0" style="99" hidden="1" customWidth="1"/>
    <col min="5649" max="5649" width="21.85546875" style="99" bestFit="1" customWidth="1"/>
    <col min="5650" max="5651" width="19.85546875" style="99" bestFit="1" customWidth="1"/>
    <col min="5652" max="5889" width="17" style="99"/>
    <col min="5890" max="5890" width="7.42578125" style="99" customWidth="1"/>
    <col min="5891" max="5891" width="100" style="99" customWidth="1"/>
    <col min="5892" max="5892" width="24.42578125" style="99" customWidth="1"/>
    <col min="5893" max="5893" width="20.42578125" style="99" customWidth="1"/>
    <col min="5894" max="5894" width="17.42578125" style="99" customWidth="1"/>
    <col min="5895" max="5895" width="19.140625" style="99" customWidth="1"/>
    <col min="5896" max="5896" width="22.85546875" style="99" customWidth="1"/>
    <col min="5897" max="5904" width="0" style="99" hidden="1" customWidth="1"/>
    <col min="5905" max="5905" width="21.85546875" style="99" bestFit="1" customWidth="1"/>
    <col min="5906" max="5907" width="19.85546875" style="99" bestFit="1" customWidth="1"/>
    <col min="5908" max="6145" width="17" style="99"/>
    <col min="6146" max="6146" width="7.42578125" style="99" customWidth="1"/>
    <col min="6147" max="6147" width="100" style="99" customWidth="1"/>
    <col min="6148" max="6148" width="24.42578125" style="99" customWidth="1"/>
    <col min="6149" max="6149" width="20.42578125" style="99" customWidth="1"/>
    <col min="6150" max="6150" width="17.42578125" style="99" customWidth="1"/>
    <col min="6151" max="6151" width="19.140625" style="99" customWidth="1"/>
    <col min="6152" max="6152" width="22.85546875" style="99" customWidth="1"/>
    <col min="6153" max="6160" width="0" style="99" hidden="1" customWidth="1"/>
    <col min="6161" max="6161" width="21.85546875" style="99" bestFit="1" customWidth="1"/>
    <col min="6162" max="6163" width="19.85546875" style="99" bestFit="1" customWidth="1"/>
    <col min="6164" max="6401" width="17" style="99"/>
    <col min="6402" max="6402" width="7.42578125" style="99" customWidth="1"/>
    <col min="6403" max="6403" width="100" style="99" customWidth="1"/>
    <col min="6404" max="6404" width="24.42578125" style="99" customWidth="1"/>
    <col min="6405" max="6405" width="20.42578125" style="99" customWidth="1"/>
    <col min="6406" max="6406" width="17.42578125" style="99" customWidth="1"/>
    <col min="6407" max="6407" width="19.140625" style="99" customWidth="1"/>
    <col min="6408" max="6408" width="22.85546875" style="99" customWidth="1"/>
    <col min="6409" max="6416" width="0" style="99" hidden="1" customWidth="1"/>
    <col min="6417" max="6417" width="21.85546875" style="99" bestFit="1" customWidth="1"/>
    <col min="6418" max="6419" width="19.85546875" style="99" bestFit="1" customWidth="1"/>
    <col min="6420" max="6657" width="17" style="99"/>
    <col min="6658" max="6658" width="7.42578125" style="99" customWidth="1"/>
    <col min="6659" max="6659" width="100" style="99" customWidth="1"/>
    <col min="6660" max="6660" width="24.42578125" style="99" customWidth="1"/>
    <col min="6661" max="6661" width="20.42578125" style="99" customWidth="1"/>
    <col min="6662" max="6662" width="17.42578125" style="99" customWidth="1"/>
    <col min="6663" max="6663" width="19.140625" style="99" customWidth="1"/>
    <col min="6664" max="6664" width="22.85546875" style="99" customWidth="1"/>
    <col min="6665" max="6672" width="0" style="99" hidden="1" customWidth="1"/>
    <col min="6673" max="6673" width="21.85546875" style="99" bestFit="1" customWidth="1"/>
    <col min="6674" max="6675" width="19.85546875" style="99" bestFit="1" customWidth="1"/>
    <col min="6676" max="6913" width="17" style="99"/>
    <col min="6914" max="6914" width="7.42578125" style="99" customWidth="1"/>
    <col min="6915" max="6915" width="100" style="99" customWidth="1"/>
    <col min="6916" max="6916" width="24.42578125" style="99" customWidth="1"/>
    <col min="6917" max="6917" width="20.42578125" style="99" customWidth="1"/>
    <col min="6918" max="6918" width="17.42578125" style="99" customWidth="1"/>
    <col min="6919" max="6919" width="19.140625" style="99" customWidth="1"/>
    <col min="6920" max="6920" width="22.85546875" style="99" customWidth="1"/>
    <col min="6921" max="6928" width="0" style="99" hidden="1" customWidth="1"/>
    <col min="6929" max="6929" width="21.85546875" style="99" bestFit="1" customWidth="1"/>
    <col min="6930" max="6931" width="19.85546875" style="99" bestFit="1" customWidth="1"/>
    <col min="6932" max="7169" width="17" style="99"/>
    <col min="7170" max="7170" width="7.42578125" style="99" customWidth="1"/>
    <col min="7171" max="7171" width="100" style="99" customWidth="1"/>
    <col min="7172" max="7172" width="24.42578125" style="99" customWidth="1"/>
    <col min="7173" max="7173" width="20.42578125" style="99" customWidth="1"/>
    <col min="7174" max="7174" width="17.42578125" style="99" customWidth="1"/>
    <col min="7175" max="7175" width="19.140625" style="99" customWidth="1"/>
    <col min="7176" max="7176" width="22.85546875" style="99" customWidth="1"/>
    <col min="7177" max="7184" width="0" style="99" hidden="1" customWidth="1"/>
    <col min="7185" max="7185" width="21.85546875" style="99" bestFit="1" customWidth="1"/>
    <col min="7186" max="7187" width="19.85546875" style="99" bestFit="1" customWidth="1"/>
    <col min="7188" max="7425" width="17" style="99"/>
    <col min="7426" max="7426" width="7.42578125" style="99" customWidth="1"/>
    <col min="7427" max="7427" width="100" style="99" customWidth="1"/>
    <col min="7428" max="7428" width="24.42578125" style="99" customWidth="1"/>
    <col min="7429" max="7429" width="20.42578125" style="99" customWidth="1"/>
    <col min="7430" max="7430" width="17.42578125" style="99" customWidth="1"/>
    <col min="7431" max="7431" width="19.140625" style="99" customWidth="1"/>
    <col min="7432" max="7432" width="22.85546875" style="99" customWidth="1"/>
    <col min="7433" max="7440" width="0" style="99" hidden="1" customWidth="1"/>
    <col min="7441" max="7441" width="21.85546875" style="99" bestFit="1" customWidth="1"/>
    <col min="7442" max="7443" width="19.85546875" style="99" bestFit="1" customWidth="1"/>
    <col min="7444" max="7681" width="17" style="99"/>
    <col min="7682" max="7682" width="7.42578125" style="99" customWidth="1"/>
    <col min="7683" max="7683" width="100" style="99" customWidth="1"/>
    <col min="7684" max="7684" width="24.42578125" style="99" customWidth="1"/>
    <col min="7685" max="7685" width="20.42578125" style="99" customWidth="1"/>
    <col min="7686" max="7686" width="17.42578125" style="99" customWidth="1"/>
    <col min="7687" max="7687" width="19.140625" style="99" customWidth="1"/>
    <col min="7688" max="7688" width="22.85546875" style="99" customWidth="1"/>
    <col min="7689" max="7696" width="0" style="99" hidden="1" customWidth="1"/>
    <col min="7697" max="7697" width="21.85546875" style="99" bestFit="1" customWidth="1"/>
    <col min="7698" max="7699" width="19.85546875" style="99" bestFit="1" customWidth="1"/>
    <col min="7700" max="7937" width="17" style="99"/>
    <col min="7938" max="7938" width="7.42578125" style="99" customWidth="1"/>
    <col min="7939" max="7939" width="100" style="99" customWidth="1"/>
    <col min="7940" max="7940" width="24.42578125" style="99" customWidth="1"/>
    <col min="7941" max="7941" width="20.42578125" style="99" customWidth="1"/>
    <col min="7942" max="7942" width="17.42578125" style="99" customWidth="1"/>
    <col min="7943" max="7943" width="19.140625" style="99" customWidth="1"/>
    <col min="7944" max="7944" width="22.85546875" style="99" customWidth="1"/>
    <col min="7945" max="7952" width="0" style="99" hidden="1" customWidth="1"/>
    <col min="7953" max="7953" width="21.85546875" style="99" bestFit="1" customWidth="1"/>
    <col min="7954" max="7955" width="19.85546875" style="99" bestFit="1" customWidth="1"/>
    <col min="7956" max="8193" width="17" style="99"/>
    <col min="8194" max="8194" width="7.42578125" style="99" customWidth="1"/>
    <col min="8195" max="8195" width="100" style="99" customWidth="1"/>
    <col min="8196" max="8196" width="24.42578125" style="99" customWidth="1"/>
    <col min="8197" max="8197" width="20.42578125" style="99" customWidth="1"/>
    <col min="8198" max="8198" width="17.42578125" style="99" customWidth="1"/>
    <col min="8199" max="8199" width="19.140625" style="99" customWidth="1"/>
    <col min="8200" max="8200" width="22.85546875" style="99" customWidth="1"/>
    <col min="8201" max="8208" width="0" style="99" hidden="1" customWidth="1"/>
    <col min="8209" max="8209" width="21.85546875" style="99" bestFit="1" customWidth="1"/>
    <col min="8210" max="8211" width="19.85546875" style="99" bestFit="1" customWidth="1"/>
    <col min="8212" max="8449" width="17" style="99"/>
    <col min="8450" max="8450" width="7.42578125" style="99" customWidth="1"/>
    <col min="8451" max="8451" width="100" style="99" customWidth="1"/>
    <col min="8452" max="8452" width="24.42578125" style="99" customWidth="1"/>
    <col min="8453" max="8453" width="20.42578125" style="99" customWidth="1"/>
    <col min="8454" max="8454" width="17.42578125" style="99" customWidth="1"/>
    <col min="8455" max="8455" width="19.140625" style="99" customWidth="1"/>
    <col min="8456" max="8456" width="22.85546875" style="99" customWidth="1"/>
    <col min="8457" max="8464" width="0" style="99" hidden="1" customWidth="1"/>
    <col min="8465" max="8465" width="21.85546875" style="99" bestFit="1" customWidth="1"/>
    <col min="8466" max="8467" width="19.85546875" style="99" bestFit="1" customWidth="1"/>
    <col min="8468" max="8705" width="17" style="99"/>
    <col min="8706" max="8706" width="7.42578125" style="99" customWidth="1"/>
    <col min="8707" max="8707" width="100" style="99" customWidth="1"/>
    <col min="8708" max="8708" width="24.42578125" style="99" customWidth="1"/>
    <col min="8709" max="8709" width="20.42578125" style="99" customWidth="1"/>
    <col min="8710" max="8710" width="17.42578125" style="99" customWidth="1"/>
    <col min="8711" max="8711" width="19.140625" style="99" customWidth="1"/>
    <col min="8712" max="8712" width="22.85546875" style="99" customWidth="1"/>
    <col min="8713" max="8720" width="0" style="99" hidden="1" customWidth="1"/>
    <col min="8721" max="8721" width="21.85546875" style="99" bestFit="1" customWidth="1"/>
    <col min="8722" max="8723" width="19.85546875" style="99" bestFit="1" customWidth="1"/>
    <col min="8724" max="8961" width="17" style="99"/>
    <col min="8962" max="8962" width="7.42578125" style="99" customWidth="1"/>
    <col min="8963" max="8963" width="100" style="99" customWidth="1"/>
    <col min="8964" max="8964" width="24.42578125" style="99" customWidth="1"/>
    <col min="8965" max="8965" width="20.42578125" style="99" customWidth="1"/>
    <col min="8966" max="8966" width="17.42578125" style="99" customWidth="1"/>
    <col min="8967" max="8967" width="19.140625" style="99" customWidth="1"/>
    <col min="8968" max="8968" width="22.85546875" style="99" customWidth="1"/>
    <col min="8969" max="8976" width="0" style="99" hidden="1" customWidth="1"/>
    <col min="8977" max="8977" width="21.85546875" style="99" bestFit="1" customWidth="1"/>
    <col min="8978" max="8979" width="19.85546875" style="99" bestFit="1" customWidth="1"/>
    <col min="8980" max="9217" width="17" style="99"/>
    <col min="9218" max="9218" width="7.42578125" style="99" customWidth="1"/>
    <col min="9219" max="9219" width="100" style="99" customWidth="1"/>
    <col min="9220" max="9220" width="24.42578125" style="99" customWidth="1"/>
    <col min="9221" max="9221" width="20.42578125" style="99" customWidth="1"/>
    <col min="9222" max="9222" width="17.42578125" style="99" customWidth="1"/>
    <col min="9223" max="9223" width="19.140625" style="99" customWidth="1"/>
    <col min="9224" max="9224" width="22.85546875" style="99" customWidth="1"/>
    <col min="9225" max="9232" width="0" style="99" hidden="1" customWidth="1"/>
    <col min="9233" max="9233" width="21.85546875" style="99" bestFit="1" customWidth="1"/>
    <col min="9234" max="9235" width="19.85546875" style="99" bestFit="1" customWidth="1"/>
    <col min="9236" max="9473" width="17" style="99"/>
    <col min="9474" max="9474" width="7.42578125" style="99" customWidth="1"/>
    <col min="9475" max="9475" width="100" style="99" customWidth="1"/>
    <col min="9476" max="9476" width="24.42578125" style="99" customWidth="1"/>
    <col min="9477" max="9477" width="20.42578125" style="99" customWidth="1"/>
    <col min="9478" max="9478" width="17.42578125" style="99" customWidth="1"/>
    <col min="9479" max="9479" width="19.140625" style="99" customWidth="1"/>
    <col min="9480" max="9480" width="22.85546875" style="99" customWidth="1"/>
    <col min="9481" max="9488" width="0" style="99" hidden="1" customWidth="1"/>
    <col min="9489" max="9489" width="21.85546875" style="99" bestFit="1" customWidth="1"/>
    <col min="9490" max="9491" width="19.85546875" style="99" bestFit="1" customWidth="1"/>
    <col min="9492" max="9729" width="17" style="99"/>
    <col min="9730" max="9730" width="7.42578125" style="99" customWidth="1"/>
    <col min="9731" max="9731" width="100" style="99" customWidth="1"/>
    <col min="9732" max="9732" width="24.42578125" style="99" customWidth="1"/>
    <col min="9733" max="9733" width="20.42578125" style="99" customWidth="1"/>
    <col min="9734" max="9734" width="17.42578125" style="99" customWidth="1"/>
    <col min="9735" max="9735" width="19.140625" style="99" customWidth="1"/>
    <col min="9736" max="9736" width="22.85546875" style="99" customWidth="1"/>
    <col min="9737" max="9744" width="0" style="99" hidden="1" customWidth="1"/>
    <col min="9745" max="9745" width="21.85546875" style="99" bestFit="1" customWidth="1"/>
    <col min="9746" max="9747" width="19.85546875" style="99" bestFit="1" customWidth="1"/>
    <col min="9748" max="9985" width="17" style="99"/>
    <col min="9986" max="9986" width="7.42578125" style="99" customWidth="1"/>
    <col min="9987" max="9987" width="100" style="99" customWidth="1"/>
    <col min="9988" max="9988" width="24.42578125" style="99" customWidth="1"/>
    <col min="9989" max="9989" width="20.42578125" style="99" customWidth="1"/>
    <col min="9990" max="9990" width="17.42578125" style="99" customWidth="1"/>
    <col min="9991" max="9991" width="19.140625" style="99" customWidth="1"/>
    <col min="9992" max="9992" width="22.85546875" style="99" customWidth="1"/>
    <col min="9993" max="10000" width="0" style="99" hidden="1" customWidth="1"/>
    <col min="10001" max="10001" width="21.85546875" style="99" bestFit="1" customWidth="1"/>
    <col min="10002" max="10003" width="19.85546875" style="99" bestFit="1" customWidth="1"/>
    <col min="10004" max="10241" width="17" style="99"/>
    <col min="10242" max="10242" width="7.42578125" style="99" customWidth="1"/>
    <col min="10243" max="10243" width="100" style="99" customWidth="1"/>
    <col min="10244" max="10244" width="24.42578125" style="99" customWidth="1"/>
    <col min="10245" max="10245" width="20.42578125" style="99" customWidth="1"/>
    <col min="10246" max="10246" width="17.42578125" style="99" customWidth="1"/>
    <col min="10247" max="10247" width="19.140625" style="99" customWidth="1"/>
    <col min="10248" max="10248" width="22.85546875" style="99" customWidth="1"/>
    <col min="10249" max="10256" width="0" style="99" hidden="1" customWidth="1"/>
    <col min="10257" max="10257" width="21.85546875" style="99" bestFit="1" customWidth="1"/>
    <col min="10258" max="10259" width="19.85546875" style="99" bestFit="1" customWidth="1"/>
    <col min="10260" max="10497" width="17" style="99"/>
    <col min="10498" max="10498" width="7.42578125" style="99" customWidth="1"/>
    <col min="10499" max="10499" width="100" style="99" customWidth="1"/>
    <col min="10500" max="10500" width="24.42578125" style="99" customWidth="1"/>
    <col min="10501" max="10501" width="20.42578125" style="99" customWidth="1"/>
    <col min="10502" max="10502" width="17.42578125" style="99" customWidth="1"/>
    <col min="10503" max="10503" width="19.140625" style="99" customWidth="1"/>
    <col min="10504" max="10504" width="22.85546875" style="99" customWidth="1"/>
    <col min="10505" max="10512" width="0" style="99" hidden="1" customWidth="1"/>
    <col min="10513" max="10513" width="21.85546875" style="99" bestFit="1" customWidth="1"/>
    <col min="10514" max="10515" width="19.85546875" style="99" bestFit="1" customWidth="1"/>
    <col min="10516" max="10753" width="17" style="99"/>
    <col min="10754" max="10754" width="7.42578125" style="99" customWidth="1"/>
    <col min="10755" max="10755" width="100" style="99" customWidth="1"/>
    <col min="10756" max="10756" width="24.42578125" style="99" customWidth="1"/>
    <col min="10757" max="10757" width="20.42578125" style="99" customWidth="1"/>
    <col min="10758" max="10758" width="17.42578125" style="99" customWidth="1"/>
    <col min="10759" max="10759" width="19.140625" style="99" customWidth="1"/>
    <col min="10760" max="10760" width="22.85546875" style="99" customWidth="1"/>
    <col min="10761" max="10768" width="0" style="99" hidden="1" customWidth="1"/>
    <col min="10769" max="10769" width="21.85546875" style="99" bestFit="1" customWidth="1"/>
    <col min="10770" max="10771" width="19.85546875" style="99" bestFit="1" customWidth="1"/>
    <col min="10772" max="11009" width="17" style="99"/>
    <col min="11010" max="11010" width="7.42578125" style="99" customWidth="1"/>
    <col min="11011" max="11011" width="100" style="99" customWidth="1"/>
    <col min="11012" max="11012" width="24.42578125" style="99" customWidth="1"/>
    <col min="11013" max="11013" width="20.42578125" style="99" customWidth="1"/>
    <col min="11014" max="11014" width="17.42578125" style="99" customWidth="1"/>
    <col min="11015" max="11015" width="19.140625" style="99" customWidth="1"/>
    <col min="11016" max="11016" width="22.85546875" style="99" customWidth="1"/>
    <col min="11017" max="11024" width="0" style="99" hidden="1" customWidth="1"/>
    <col min="11025" max="11025" width="21.85546875" style="99" bestFit="1" customWidth="1"/>
    <col min="11026" max="11027" width="19.85546875" style="99" bestFit="1" customWidth="1"/>
    <col min="11028" max="11265" width="17" style="99"/>
    <col min="11266" max="11266" width="7.42578125" style="99" customWidth="1"/>
    <col min="11267" max="11267" width="100" style="99" customWidth="1"/>
    <col min="11268" max="11268" width="24.42578125" style="99" customWidth="1"/>
    <col min="11269" max="11269" width="20.42578125" style="99" customWidth="1"/>
    <col min="11270" max="11270" width="17.42578125" style="99" customWidth="1"/>
    <col min="11271" max="11271" width="19.140625" style="99" customWidth="1"/>
    <col min="11272" max="11272" width="22.85546875" style="99" customWidth="1"/>
    <col min="11273" max="11280" width="0" style="99" hidden="1" customWidth="1"/>
    <col min="11281" max="11281" width="21.85546875" style="99" bestFit="1" customWidth="1"/>
    <col min="11282" max="11283" width="19.85546875" style="99" bestFit="1" customWidth="1"/>
    <col min="11284" max="11521" width="17" style="99"/>
    <col min="11522" max="11522" width="7.42578125" style="99" customWidth="1"/>
    <col min="11523" max="11523" width="100" style="99" customWidth="1"/>
    <col min="11524" max="11524" width="24.42578125" style="99" customWidth="1"/>
    <col min="11525" max="11525" width="20.42578125" style="99" customWidth="1"/>
    <col min="11526" max="11526" width="17.42578125" style="99" customWidth="1"/>
    <col min="11527" max="11527" width="19.140625" style="99" customWidth="1"/>
    <col min="11528" max="11528" width="22.85546875" style="99" customWidth="1"/>
    <col min="11529" max="11536" width="0" style="99" hidden="1" customWidth="1"/>
    <col min="11537" max="11537" width="21.85546875" style="99" bestFit="1" customWidth="1"/>
    <col min="11538" max="11539" width="19.85546875" style="99" bestFit="1" customWidth="1"/>
    <col min="11540" max="11777" width="17" style="99"/>
    <col min="11778" max="11778" width="7.42578125" style="99" customWidth="1"/>
    <col min="11779" max="11779" width="100" style="99" customWidth="1"/>
    <col min="11780" max="11780" width="24.42578125" style="99" customWidth="1"/>
    <col min="11781" max="11781" width="20.42578125" style="99" customWidth="1"/>
    <col min="11782" max="11782" width="17.42578125" style="99" customWidth="1"/>
    <col min="11783" max="11783" width="19.140625" style="99" customWidth="1"/>
    <col min="11784" max="11784" width="22.85546875" style="99" customWidth="1"/>
    <col min="11785" max="11792" width="0" style="99" hidden="1" customWidth="1"/>
    <col min="11793" max="11793" width="21.85546875" style="99" bestFit="1" customWidth="1"/>
    <col min="11794" max="11795" width="19.85546875" style="99" bestFit="1" customWidth="1"/>
    <col min="11796" max="12033" width="17" style="99"/>
    <col min="12034" max="12034" width="7.42578125" style="99" customWidth="1"/>
    <col min="12035" max="12035" width="100" style="99" customWidth="1"/>
    <col min="12036" max="12036" width="24.42578125" style="99" customWidth="1"/>
    <col min="12037" max="12037" width="20.42578125" style="99" customWidth="1"/>
    <col min="12038" max="12038" width="17.42578125" style="99" customWidth="1"/>
    <col min="12039" max="12039" width="19.140625" style="99" customWidth="1"/>
    <col min="12040" max="12040" width="22.85546875" style="99" customWidth="1"/>
    <col min="12041" max="12048" width="0" style="99" hidden="1" customWidth="1"/>
    <col min="12049" max="12049" width="21.85546875" style="99" bestFit="1" customWidth="1"/>
    <col min="12050" max="12051" width="19.85546875" style="99" bestFit="1" customWidth="1"/>
    <col min="12052" max="12289" width="17" style="99"/>
    <col min="12290" max="12290" width="7.42578125" style="99" customWidth="1"/>
    <col min="12291" max="12291" width="100" style="99" customWidth="1"/>
    <col min="12292" max="12292" width="24.42578125" style="99" customWidth="1"/>
    <col min="12293" max="12293" width="20.42578125" style="99" customWidth="1"/>
    <col min="12294" max="12294" width="17.42578125" style="99" customWidth="1"/>
    <col min="12295" max="12295" width="19.140625" style="99" customWidth="1"/>
    <col min="12296" max="12296" width="22.85546875" style="99" customWidth="1"/>
    <col min="12297" max="12304" width="0" style="99" hidden="1" customWidth="1"/>
    <col min="12305" max="12305" width="21.85546875" style="99" bestFit="1" customWidth="1"/>
    <col min="12306" max="12307" width="19.85546875" style="99" bestFit="1" customWidth="1"/>
    <col min="12308" max="12545" width="17" style="99"/>
    <col min="12546" max="12546" width="7.42578125" style="99" customWidth="1"/>
    <col min="12547" max="12547" width="100" style="99" customWidth="1"/>
    <col min="12548" max="12548" width="24.42578125" style="99" customWidth="1"/>
    <col min="12549" max="12549" width="20.42578125" style="99" customWidth="1"/>
    <col min="12550" max="12550" width="17.42578125" style="99" customWidth="1"/>
    <col min="12551" max="12551" width="19.140625" style="99" customWidth="1"/>
    <col min="12552" max="12552" width="22.85546875" style="99" customWidth="1"/>
    <col min="12553" max="12560" width="0" style="99" hidden="1" customWidth="1"/>
    <col min="12561" max="12561" width="21.85546875" style="99" bestFit="1" customWidth="1"/>
    <col min="12562" max="12563" width="19.85546875" style="99" bestFit="1" customWidth="1"/>
    <col min="12564" max="12801" width="17" style="99"/>
    <col min="12802" max="12802" width="7.42578125" style="99" customWidth="1"/>
    <col min="12803" max="12803" width="100" style="99" customWidth="1"/>
    <col min="12804" max="12804" width="24.42578125" style="99" customWidth="1"/>
    <col min="12805" max="12805" width="20.42578125" style="99" customWidth="1"/>
    <col min="12806" max="12806" width="17.42578125" style="99" customWidth="1"/>
    <col min="12807" max="12807" width="19.140625" style="99" customWidth="1"/>
    <col min="12808" max="12808" width="22.85546875" style="99" customWidth="1"/>
    <col min="12809" max="12816" width="0" style="99" hidden="1" customWidth="1"/>
    <col min="12817" max="12817" width="21.85546875" style="99" bestFit="1" customWidth="1"/>
    <col min="12818" max="12819" width="19.85546875" style="99" bestFit="1" customWidth="1"/>
    <col min="12820" max="13057" width="17" style="99"/>
    <col min="13058" max="13058" width="7.42578125" style="99" customWidth="1"/>
    <col min="13059" max="13059" width="100" style="99" customWidth="1"/>
    <col min="13060" max="13060" width="24.42578125" style="99" customWidth="1"/>
    <col min="13061" max="13061" width="20.42578125" style="99" customWidth="1"/>
    <col min="13062" max="13062" width="17.42578125" style="99" customWidth="1"/>
    <col min="13063" max="13063" width="19.140625" style="99" customWidth="1"/>
    <col min="13064" max="13064" width="22.85546875" style="99" customWidth="1"/>
    <col min="13065" max="13072" width="0" style="99" hidden="1" customWidth="1"/>
    <col min="13073" max="13073" width="21.85546875" style="99" bestFit="1" customWidth="1"/>
    <col min="13074" max="13075" width="19.85546875" style="99" bestFit="1" customWidth="1"/>
    <col min="13076" max="13313" width="17" style="99"/>
    <col min="13314" max="13314" width="7.42578125" style="99" customWidth="1"/>
    <col min="13315" max="13315" width="100" style="99" customWidth="1"/>
    <col min="13316" max="13316" width="24.42578125" style="99" customWidth="1"/>
    <col min="13317" max="13317" width="20.42578125" style="99" customWidth="1"/>
    <col min="13318" max="13318" width="17.42578125" style="99" customWidth="1"/>
    <col min="13319" max="13319" width="19.140625" style="99" customWidth="1"/>
    <col min="13320" max="13320" width="22.85546875" style="99" customWidth="1"/>
    <col min="13321" max="13328" width="0" style="99" hidden="1" customWidth="1"/>
    <col min="13329" max="13329" width="21.85546875" style="99" bestFit="1" customWidth="1"/>
    <col min="13330" max="13331" width="19.85546875" style="99" bestFit="1" customWidth="1"/>
    <col min="13332" max="13569" width="17" style="99"/>
    <col min="13570" max="13570" width="7.42578125" style="99" customWidth="1"/>
    <col min="13571" max="13571" width="100" style="99" customWidth="1"/>
    <col min="13572" max="13572" width="24.42578125" style="99" customWidth="1"/>
    <col min="13573" max="13573" width="20.42578125" style="99" customWidth="1"/>
    <col min="13574" max="13574" width="17.42578125" style="99" customWidth="1"/>
    <col min="13575" max="13575" width="19.140625" style="99" customWidth="1"/>
    <col min="13576" max="13576" width="22.85546875" style="99" customWidth="1"/>
    <col min="13577" max="13584" width="0" style="99" hidden="1" customWidth="1"/>
    <col min="13585" max="13585" width="21.85546875" style="99" bestFit="1" customWidth="1"/>
    <col min="13586" max="13587" width="19.85546875" style="99" bestFit="1" customWidth="1"/>
    <col min="13588" max="13825" width="17" style="99"/>
    <col min="13826" max="13826" width="7.42578125" style="99" customWidth="1"/>
    <col min="13827" max="13827" width="100" style="99" customWidth="1"/>
    <col min="13828" max="13828" width="24.42578125" style="99" customWidth="1"/>
    <col min="13829" max="13829" width="20.42578125" style="99" customWidth="1"/>
    <col min="13830" max="13830" width="17.42578125" style="99" customWidth="1"/>
    <col min="13831" max="13831" width="19.140625" style="99" customWidth="1"/>
    <col min="13832" max="13832" width="22.85546875" style="99" customWidth="1"/>
    <col min="13833" max="13840" width="0" style="99" hidden="1" customWidth="1"/>
    <col min="13841" max="13841" width="21.85546875" style="99" bestFit="1" customWidth="1"/>
    <col min="13842" max="13843" width="19.85546875" style="99" bestFit="1" customWidth="1"/>
    <col min="13844" max="14081" width="17" style="99"/>
    <col min="14082" max="14082" width="7.42578125" style="99" customWidth="1"/>
    <col min="14083" max="14083" width="100" style="99" customWidth="1"/>
    <col min="14084" max="14084" width="24.42578125" style="99" customWidth="1"/>
    <col min="14085" max="14085" width="20.42578125" style="99" customWidth="1"/>
    <col min="14086" max="14086" width="17.42578125" style="99" customWidth="1"/>
    <col min="14087" max="14087" width="19.140625" style="99" customWidth="1"/>
    <col min="14088" max="14088" width="22.85546875" style="99" customWidth="1"/>
    <col min="14089" max="14096" width="0" style="99" hidden="1" customWidth="1"/>
    <col min="14097" max="14097" width="21.85546875" style="99" bestFit="1" customWidth="1"/>
    <col min="14098" max="14099" width="19.85546875" style="99" bestFit="1" customWidth="1"/>
    <col min="14100" max="14337" width="17" style="99"/>
    <col min="14338" max="14338" width="7.42578125" style="99" customWidth="1"/>
    <col min="14339" max="14339" width="100" style="99" customWidth="1"/>
    <col min="14340" max="14340" width="24.42578125" style="99" customWidth="1"/>
    <col min="14341" max="14341" width="20.42578125" style="99" customWidth="1"/>
    <col min="14342" max="14342" width="17.42578125" style="99" customWidth="1"/>
    <col min="14343" max="14343" width="19.140625" style="99" customWidth="1"/>
    <col min="14344" max="14344" width="22.85546875" style="99" customWidth="1"/>
    <col min="14345" max="14352" width="0" style="99" hidden="1" customWidth="1"/>
    <col min="14353" max="14353" width="21.85546875" style="99" bestFit="1" customWidth="1"/>
    <col min="14354" max="14355" width="19.85546875" style="99" bestFit="1" customWidth="1"/>
    <col min="14356" max="14593" width="17" style="99"/>
    <col min="14594" max="14594" width="7.42578125" style="99" customWidth="1"/>
    <col min="14595" max="14595" width="100" style="99" customWidth="1"/>
    <col min="14596" max="14596" width="24.42578125" style="99" customWidth="1"/>
    <col min="14597" max="14597" width="20.42578125" style="99" customWidth="1"/>
    <col min="14598" max="14598" width="17.42578125" style="99" customWidth="1"/>
    <col min="14599" max="14599" width="19.140625" style="99" customWidth="1"/>
    <col min="14600" max="14600" width="22.85546875" style="99" customWidth="1"/>
    <col min="14601" max="14608" width="0" style="99" hidden="1" customWidth="1"/>
    <col min="14609" max="14609" width="21.85546875" style="99" bestFit="1" customWidth="1"/>
    <col min="14610" max="14611" width="19.85546875" style="99" bestFit="1" customWidth="1"/>
    <col min="14612" max="14849" width="17" style="99"/>
    <col min="14850" max="14850" width="7.42578125" style="99" customWidth="1"/>
    <col min="14851" max="14851" width="100" style="99" customWidth="1"/>
    <col min="14852" max="14852" width="24.42578125" style="99" customWidth="1"/>
    <col min="14853" max="14853" width="20.42578125" style="99" customWidth="1"/>
    <col min="14854" max="14854" width="17.42578125" style="99" customWidth="1"/>
    <col min="14855" max="14855" width="19.140625" style="99" customWidth="1"/>
    <col min="14856" max="14856" width="22.85546875" style="99" customWidth="1"/>
    <col min="14857" max="14864" width="0" style="99" hidden="1" customWidth="1"/>
    <col min="14865" max="14865" width="21.85546875" style="99" bestFit="1" customWidth="1"/>
    <col min="14866" max="14867" width="19.85546875" style="99" bestFit="1" customWidth="1"/>
    <col min="14868" max="15105" width="17" style="99"/>
    <col min="15106" max="15106" width="7.42578125" style="99" customWidth="1"/>
    <col min="15107" max="15107" width="100" style="99" customWidth="1"/>
    <col min="15108" max="15108" width="24.42578125" style="99" customWidth="1"/>
    <col min="15109" max="15109" width="20.42578125" style="99" customWidth="1"/>
    <col min="15110" max="15110" width="17.42578125" style="99" customWidth="1"/>
    <col min="15111" max="15111" width="19.140625" style="99" customWidth="1"/>
    <col min="15112" max="15112" width="22.85546875" style="99" customWidth="1"/>
    <col min="15113" max="15120" width="0" style="99" hidden="1" customWidth="1"/>
    <col min="15121" max="15121" width="21.85546875" style="99" bestFit="1" customWidth="1"/>
    <col min="15122" max="15123" width="19.85546875" style="99" bestFit="1" customWidth="1"/>
    <col min="15124" max="15361" width="17" style="99"/>
    <col min="15362" max="15362" width="7.42578125" style="99" customWidth="1"/>
    <col min="15363" max="15363" width="100" style="99" customWidth="1"/>
    <col min="15364" max="15364" width="24.42578125" style="99" customWidth="1"/>
    <col min="15365" max="15365" width="20.42578125" style="99" customWidth="1"/>
    <col min="15366" max="15366" width="17.42578125" style="99" customWidth="1"/>
    <col min="15367" max="15367" width="19.140625" style="99" customWidth="1"/>
    <col min="15368" max="15368" width="22.85546875" style="99" customWidth="1"/>
    <col min="15369" max="15376" width="0" style="99" hidden="1" customWidth="1"/>
    <col min="15377" max="15377" width="21.85546875" style="99" bestFit="1" customWidth="1"/>
    <col min="15378" max="15379" width="19.85546875" style="99" bestFit="1" customWidth="1"/>
    <col min="15380" max="15617" width="17" style="99"/>
    <col min="15618" max="15618" width="7.42578125" style="99" customWidth="1"/>
    <col min="15619" max="15619" width="100" style="99" customWidth="1"/>
    <col min="15620" max="15620" width="24.42578125" style="99" customWidth="1"/>
    <col min="15621" max="15621" width="20.42578125" style="99" customWidth="1"/>
    <col min="15622" max="15622" width="17.42578125" style="99" customWidth="1"/>
    <col min="15623" max="15623" width="19.140625" style="99" customWidth="1"/>
    <col min="15624" max="15624" width="22.85546875" style="99" customWidth="1"/>
    <col min="15625" max="15632" width="0" style="99" hidden="1" customWidth="1"/>
    <col min="15633" max="15633" width="21.85546875" style="99" bestFit="1" customWidth="1"/>
    <col min="15634" max="15635" width="19.85546875" style="99" bestFit="1" customWidth="1"/>
    <col min="15636" max="15873" width="17" style="99"/>
    <col min="15874" max="15874" width="7.42578125" style="99" customWidth="1"/>
    <col min="15875" max="15875" width="100" style="99" customWidth="1"/>
    <col min="15876" max="15876" width="24.42578125" style="99" customWidth="1"/>
    <col min="15877" max="15877" width="20.42578125" style="99" customWidth="1"/>
    <col min="15878" max="15878" width="17.42578125" style="99" customWidth="1"/>
    <col min="15879" max="15879" width="19.140625" style="99" customWidth="1"/>
    <col min="15880" max="15880" width="22.85546875" style="99" customWidth="1"/>
    <col min="15881" max="15888" width="0" style="99" hidden="1" customWidth="1"/>
    <col min="15889" max="15889" width="21.85546875" style="99" bestFit="1" customWidth="1"/>
    <col min="15890" max="15891" width="19.85546875" style="99" bestFit="1" customWidth="1"/>
    <col min="15892" max="16129" width="17" style="99"/>
    <col min="16130" max="16130" width="7.42578125" style="99" customWidth="1"/>
    <col min="16131" max="16131" width="100" style="99" customWidth="1"/>
    <col min="16132" max="16132" width="24.42578125" style="99" customWidth="1"/>
    <col min="16133" max="16133" width="20.42578125" style="99" customWidth="1"/>
    <col min="16134" max="16134" width="17.42578125" style="99" customWidth="1"/>
    <col min="16135" max="16135" width="19.140625" style="99" customWidth="1"/>
    <col min="16136" max="16136" width="22.85546875" style="99" customWidth="1"/>
    <col min="16137" max="16144" width="0" style="99" hidden="1" customWidth="1"/>
    <col min="16145" max="16145" width="21.85546875" style="99" bestFit="1" customWidth="1"/>
    <col min="16146" max="16147" width="19.85546875" style="99" bestFit="1" customWidth="1"/>
    <col min="16148" max="16384" width="17" style="99"/>
  </cols>
  <sheetData>
    <row r="1" spans="1:20" x14ac:dyDescent="0.25">
      <c r="D1" s="98"/>
      <c r="E1" s="1335" t="s">
        <v>110</v>
      </c>
      <c r="F1" s="1335"/>
      <c r="G1" s="1335"/>
      <c r="H1" s="1335"/>
      <c r="P1" s="100"/>
    </row>
    <row r="2" spans="1:20" x14ac:dyDescent="0.25">
      <c r="D2" s="1335" t="s">
        <v>111</v>
      </c>
      <c r="E2" s="1335"/>
      <c r="F2" s="1335"/>
      <c r="G2" s="1335"/>
      <c r="H2" s="1335"/>
      <c r="P2" s="100"/>
    </row>
    <row r="3" spans="1:20" x14ac:dyDescent="0.25">
      <c r="D3" s="1335" t="s">
        <v>112</v>
      </c>
      <c r="E3" s="1335"/>
      <c r="F3" s="1335"/>
      <c r="G3" s="1335"/>
      <c r="H3" s="1335"/>
      <c r="P3" s="100"/>
    </row>
    <row r="4" spans="1:20" x14ac:dyDescent="0.25">
      <c r="D4" s="1335" t="s">
        <v>1092</v>
      </c>
      <c r="E4" s="1335"/>
      <c r="F4" s="1335"/>
      <c r="G4" s="1335"/>
      <c r="H4" s="1335"/>
      <c r="P4" s="100"/>
    </row>
    <row r="5" spans="1:20" x14ac:dyDescent="0.25">
      <c r="D5" s="782"/>
      <c r="E5" s="782"/>
      <c r="F5" s="782"/>
      <c r="G5" s="782"/>
      <c r="H5" s="782"/>
      <c r="P5" s="977"/>
    </row>
    <row r="6" spans="1:20" x14ac:dyDescent="0.25">
      <c r="D6" s="782"/>
      <c r="E6" s="782"/>
      <c r="F6" s="782"/>
      <c r="G6" s="782"/>
      <c r="H6" s="782"/>
      <c r="P6" s="977"/>
    </row>
    <row r="7" spans="1:20" x14ac:dyDescent="0.25">
      <c r="A7" s="1336" t="s">
        <v>113</v>
      </c>
      <c r="B7" s="1336"/>
      <c r="C7" s="1336"/>
      <c r="D7" s="1336"/>
      <c r="E7" s="1336"/>
      <c r="F7" s="1336"/>
      <c r="G7" s="1336"/>
      <c r="H7" s="782"/>
      <c r="P7" s="100"/>
    </row>
    <row r="8" spans="1:20" x14ac:dyDescent="0.25">
      <c r="A8" s="1336" t="s">
        <v>114</v>
      </c>
      <c r="B8" s="1336"/>
      <c r="C8" s="1336"/>
      <c r="D8" s="1336"/>
      <c r="E8" s="1336"/>
      <c r="F8" s="1336"/>
      <c r="G8" s="1336"/>
      <c r="H8" s="782"/>
      <c r="P8" s="100"/>
    </row>
    <row r="9" spans="1:20" x14ac:dyDescent="0.25">
      <c r="A9" s="1336" t="s">
        <v>115</v>
      </c>
      <c r="B9" s="1336"/>
      <c r="C9" s="1336"/>
      <c r="D9" s="1336"/>
      <c r="E9" s="1336"/>
      <c r="F9" s="1336"/>
      <c r="G9" s="1336"/>
      <c r="H9" s="782"/>
      <c r="P9" s="100"/>
    </row>
    <row r="10" spans="1:20" x14ac:dyDescent="0.25">
      <c r="A10" s="1336" t="s">
        <v>1055</v>
      </c>
      <c r="B10" s="1336"/>
      <c r="C10" s="1336"/>
      <c r="D10" s="1336"/>
      <c r="E10" s="1336"/>
      <c r="F10" s="1336"/>
      <c r="G10" s="1336"/>
      <c r="H10" s="782"/>
      <c r="P10" s="100"/>
    </row>
    <row r="11" spans="1:20" s="101" customFormat="1" ht="24.75" customHeight="1" x14ac:dyDescent="0.25">
      <c r="A11" s="1337"/>
      <c r="B11" s="1337"/>
      <c r="C11" s="1338"/>
      <c r="D11" s="1338"/>
      <c r="E11" s="1338"/>
      <c r="F11" s="1338"/>
      <c r="G11" s="1338"/>
      <c r="H11" s="1338"/>
      <c r="I11" s="1338"/>
      <c r="J11" s="1338"/>
      <c r="K11" s="1338"/>
      <c r="L11" s="1338"/>
      <c r="M11" s="1338"/>
      <c r="N11" s="1338"/>
    </row>
    <row r="12" spans="1:20" s="95" customFormat="1" ht="29.25" customHeight="1" x14ac:dyDescent="0.25">
      <c r="A12" s="1339" t="s">
        <v>1</v>
      </c>
      <c r="B12" s="1339" t="s">
        <v>116</v>
      </c>
      <c r="C12" s="1340" t="s">
        <v>117</v>
      </c>
      <c r="D12" s="1340"/>
      <c r="E12" s="1340"/>
      <c r="F12" s="1340"/>
      <c r="G12" s="1340"/>
      <c r="H12" s="1340"/>
      <c r="I12" s="1340"/>
      <c r="J12" s="1340"/>
      <c r="K12" s="1340"/>
      <c r="L12" s="1340"/>
      <c r="M12" s="1340"/>
      <c r="N12" s="1340"/>
      <c r="O12" s="1340"/>
      <c r="P12" s="1340"/>
      <c r="Q12" s="102"/>
    </row>
    <row r="13" spans="1:20" s="95" customFormat="1" ht="19.5" customHeight="1" x14ac:dyDescent="0.25">
      <c r="A13" s="1339"/>
      <c r="B13" s="1339"/>
      <c r="C13" s="1340" t="s">
        <v>119</v>
      </c>
      <c r="D13" s="1340" t="s">
        <v>120</v>
      </c>
      <c r="E13" s="1340"/>
      <c r="F13" s="1340"/>
      <c r="G13" s="1340"/>
      <c r="H13" s="1340"/>
      <c r="I13" s="1340"/>
      <c r="J13" s="1340"/>
      <c r="K13" s="1340"/>
      <c r="L13" s="1340"/>
      <c r="M13" s="1340"/>
      <c r="N13" s="1340"/>
      <c r="O13" s="1340"/>
      <c r="P13" s="1340"/>
      <c r="Q13" s="102"/>
    </row>
    <row r="14" spans="1:20" s="95" customFormat="1" ht="105.75" customHeight="1" x14ac:dyDescent="0.25">
      <c r="A14" s="1339"/>
      <c r="B14" s="1339"/>
      <c r="C14" s="1340"/>
      <c r="D14" s="1234" t="s">
        <v>122</v>
      </c>
      <c r="E14" s="1234" t="s">
        <v>123</v>
      </c>
      <c r="F14" s="1234" t="s">
        <v>121</v>
      </c>
      <c r="G14" s="1234" t="s">
        <v>1384</v>
      </c>
      <c r="H14" s="2086"/>
      <c r="I14" s="103" t="s">
        <v>122</v>
      </c>
      <c r="J14" s="103" t="s">
        <v>123</v>
      </c>
      <c r="K14" s="103" t="s">
        <v>121</v>
      </c>
      <c r="L14" s="103" t="s">
        <v>124</v>
      </c>
      <c r="M14" s="2087"/>
      <c r="N14" s="2087"/>
      <c r="O14" s="2088"/>
      <c r="P14" s="1234" t="s">
        <v>1725</v>
      </c>
      <c r="Q14" s="102"/>
    </row>
    <row r="15" spans="1:20" s="101" customFormat="1" ht="30.75" customHeight="1" x14ac:dyDescent="0.25">
      <c r="A15" s="1331" t="s">
        <v>10</v>
      </c>
      <c r="B15" s="909" t="s">
        <v>125</v>
      </c>
      <c r="C15" s="910">
        <f>F15</f>
        <v>4860</v>
      </c>
      <c r="D15" s="910">
        <v>0</v>
      </c>
      <c r="E15" s="910">
        <v>0</v>
      </c>
      <c r="F15" s="910">
        <f>F21</f>
        <v>4860</v>
      </c>
      <c r="G15" s="910">
        <v>0</v>
      </c>
      <c r="H15" s="104">
        <f>I15+J15+K15+L15</f>
        <v>359459.9</v>
      </c>
      <c r="I15" s="105">
        <v>0</v>
      </c>
      <c r="J15" s="105">
        <f>'[1]сводная '!$E$5</f>
        <v>304459.90000000002</v>
      </c>
      <c r="K15" s="105">
        <v>55000</v>
      </c>
      <c r="L15" s="105">
        <v>0</v>
      </c>
      <c r="M15" s="104">
        <f>C15-H15</f>
        <v>-354599.9</v>
      </c>
      <c r="N15" s="104">
        <f>F15-K15</f>
        <v>-50140</v>
      </c>
      <c r="O15" s="2089"/>
      <c r="P15" s="910">
        <v>0</v>
      </c>
      <c r="Q15" s="106"/>
    </row>
    <row r="16" spans="1:20" s="101" customFormat="1" ht="20.100000000000001" customHeight="1" x14ac:dyDescent="0.25">
      <c r="A16" s="1331"/>
      <c r="B16" s="911" t="s">
        <v>126</v>
      </c>
      <c r="C16" s="910">
        <f>F16</f>
        <v>1785</v>
      </c>
      <c r="D16" s="910">
        <v>0</v>
      </c>
      <c r="E16" s="910">
        <v>0</v>
      </c>
      <c r="F16" s="910">
        <f>F22</f>
        <v>1785</v>
      </c>
      <c r="G16" s="910">
        <v>0</v>
      </c>
      <c r="H16" s="104"/>
      <c r="I16" s="105"/>
      <c r="J16" s="105"/>
      <c r="K16" s="105"/>
      <c r="L16" s="105"/>
      <c r="M16" s="104"/>
      <c r="N16" s="104"/>
      <c r="O16" s="2089"/>
      <c r="P16" s="910">
        <v>0</v>
      </c>
      <c r="Q16" s="106"/>
      <c r="R16" s="97"/>
      <c r="S16" s="97"/>
      <c r="T16" s="97"/>
    </row>
    <row r="17" spans="1:21" s="101" customFormat="1" ht="19.5" customHeight="1" x14ac:dyDescent="0.25">
      <c r="A17" s="1331"/>
      <c r="B17" s="911" t="s">
        <v>127</v>
      </c>
      <c r="C17" s="910">
        <f>C16/C15*100</f>
        <v>36.728395061728399</v>
      </c>
      <c r="D17" s="910">
        <v>0</v>
      </c>
      <c r="E17" s="910">
        <v>0</v>
      </c>
      <c r="F17" s="910">
        <f>F23</f>
        <v>36.728395061728399</v>
      </c>
      <c r="G17" s="910">
        <v>0</v>
      </c>
      <c r="H17" s="104"/>
      <c r="I17" s="105"/>
      <c r="J17" s="105"/>
      <c r="K17" s="105"/>
      <c r="L17" s="105"/>
      <c r="M17" s="104"/>
      <c r="N17" s="104"/>
      <c r="O17" s="2089"/>
      <c r="P17" s="910">
        <v>0</v>
      </c>
      <c r="Q17" s="106"/>
    </row>
    <row r="18" spans="1:21" s="101" customFormat="1" ht="40.5" customHeight="1" x14ac:dyDescent="0.25">
      <c r="A18" s="1322" t="s">
        <v>12</v>
      </c>
      <c r="B18" s="944" t="s">
        <v>128</v>
      </c>
      <c r="C18" s="913">
        <v>0</v>
      </c>
      <c r="D18" s="913">
        <v>0</v>
      </c>
      <c r="E18" s="913">
        <v>0</v>
      </c>
      <c r="F18" s="913">
        <v>0</v>
      </c>
      <c r="G18" s="913">
        <v>0</v>
      </c>
      <c r="H18" s="104"/>
      <c r="I18" s="105"/>
      <c r="J18" s="105"/>
      <c r="K18" s="105"/>
      <c r="L18" s="105"/>
      <c r="M18" s="104"/>
      <c r="N18" s="104"/>
      <c r="O18" s="2089"/>
      <c r="P18" s="913">
        <v>0</v>
      </c>
      <c r="Q18" s="106"/>
      <c r="S18" s="97"/>
      <c r="T18" s="97"/>
      <c r="U18" s="97"/>
    </row>
    <row r="19" spans="1:21" s="101" customFormat="1" ht="19.5" customHeight="1" x14ac:dyDescent="0.25">
      <c r="A19" s="1322"/>
      <c r="B19" s="911" t="s">
        <v>126</v>
      </c>
      <c r="C19" s="913">
        <v>0</v>
      </c>
      <c r="D19" s="913">
        <v>0</v>
      </c>
      <c r="E19" s="913">
        <v>0</v>
      </c>
      <c r="F19" s="913">
        <v>0</v>
      </c>
      <c r="G19" s="913">
        <v>0</v>
      </c>
      <c r="H19" s="104"/>
      <c r="I19" s="105"/>
      <c r="J19" s="105"/>
      <c r="K19" s="105"/>
      <c r="L19" s="105"/>
      <c r="M19" s="104"/>
      <c r="N19" s="104"/>
      <c r="O19" s="2089"/>
      <c r="P19" s="913">
        <v>0</v>
      </c>
      <c r="Q19" s="106"/>
    </row>
    <row r="20" spans="1:21" s="101" customFormat="1" ht="19.5" customHeight="1" x14ac:dyDescent="0.25">
      <c r="A20" s="1322"/>
      <c r="B20" s="911" t="s">
        <v>127</v>
      </c>
      <c r="C20" s="913">
        <v>0</v>
      </c>
      <c r="D20" s="913">
        <v>0</v>
      </c>
      <c r="E20" s="913">
        <v>0</v>
      </c>
      <c r="F20" s="913">
        <v>0</v>
      </c>
      <c r="G20" s="913">
        <v>0</v>
      </c>
      <c r="H20" s="104"/>
      <c r="I20" s="105"/>
      <c r="J20" s="105"/>
      <c r="K20" s="105"/>
      <c r="L20" s="105"/>
      <c r="M20" s="104"/>
      <c r="N20" s="104"/>
      <c r="O20" s="2089"/>
      <c r="P20" s="913">
        <v>0</v>
      </c>
      <c r="Q20" s="106"/>
    </row>
    <row r="21" spans="1:21" s="101" customFormat="1" ht="43.5" customHeight="1" x14ac:dyDescent="0.25">
      <c r="A21" s="1322" t="s">
        <v>13</v>
      </c>
      <c r="B21" s="912" t="s">
        <v>129</v>
      </c>
      <c r="C21" s="913">
        <f>D21+E21+F21+G21+P21</f>
        <v>4860</v>
      </c>
      <c r="D21" s="1313">
        <v>0</v>
      </c>
      <c r="E21" s="1313">
        <v>0</v>
      </c>
      <c r="F21" s="913">
        <f>'здрав '!D21</f>
        <v>4860</v>
      </c>
      <c r="G21" s="913">
        <v>0</v>
      </c>
      <c r="H21" s="104"/>
      <c r="I21" s="105"/>
      <c r="J21" s="105"/>
      <c r="K21" s="105"/>
      <c r="L21" s="105"/>
      <c r="M21" s="104"/>
      <c r="N21" s="104"/>
      <c r="O21" s="2089"/>
      <c r="P21" s="913">
        <v>0</v>
      </c>
      <c r="Q21" s="106"/>
    </row>
    <row r="22" spans="1:21" s="101" customFormat="1" ht="20.100000000000001" customHeight="1" x14ac:dyDescent="0.25">
      <c r="A22" s="1322"/>
      <c r="B22" s="911" t="s">
        <v>126</v>
      </c>
      <c r="C22" s="913">
        <f>F22</f>
        <v>1785</v>
      </c>
      <c r="D22" s="1313">
        <v>0</v>
      </c>
      <c r="E22" s="1313">
        <v>0</v>
      </c>
      <c r="F22" s="913">
        <f>'здрав '!H21</f>
        <v>1785</v>
      </c>
      <c r="G22" s="913">
        <v>0</v>
      </c>
      <c r="H22" s="104"/>
      <c r="I22" s="105"/>
      <c r="J22" s="105"/>
      <c r="K22" s="105"/>
      <c r="L22" s="105"/>
      <c r="M22" s="104"/>
      <c r="N22" s="104"/>
      <c r="O22" s="2089"/>
      <c r="P22" s="913">
        <v>0</v>
      </c>
      <c r="Q22" s="106"/>
    </row>
    <row r="23" spans="1:21" s="101" customFormat="1" ht="20.100000000000001" customHeight="1" x14ac:dyDescent="0.25">
      <c r="A23" s="1322"/>
      <c r="B23" s="911" t="s">
        <v>127</v>
      </c>
      <c r="C23" s="913">
        <f>C22/C21*100</f>
        <v>36.728395061728399</v>
      </c>
      <c r="D23" s="1313">
        <v>0</v>
      </c>
      <c r="E23" s="1313">
        <v>0</v>
      </c>
      <c r="F23" s="913">
        <f>F22/F21*100</f>
        <v>36.728395061728399</v>
      </c>
      <c r="G23" s="913">
        <v>0</v>
      </c>
      <c r="H23" s="104"/>
      <c r="I23" s="105"/>
      <c r="J23" s="105"/>
      <c r="K23" s="105"/>
      <c r="L23" s="105"/>
      <c r="M23" s="104"/>
      <c r="N23" s="104"/>
      <c r="O23" s="2089"/>
      <c r="P23" s="913">
        <v>0</v>
      </c>
      <c r="Q23" s="106"/>
    </row>
    <row r="24" spans="1:21" s="101" customFormat="1" ht="18.75" x14ac:dyDescent="0.25">
      <c r="A24" s="1331" t="s">
        <v>14</v>
      </c>
      <c r="B24" s="909" t="s">
        <v>130</v>
      </c>
      <c r="C24" s="910">
        <f>D24+E24+F24+G24+P24</f>
        <v>508541.3</v>
      </c>
      <c r="D24" s="570">
        <f t="shared" ref="D24:F25" si="0">D27+D30+D33+D39+D42</f>
        <v>2055.9</v>
      </c>
      <c r="E24" s="570">
        <f t="shared" si="0"/>
        <v>5944.4</v>
      </c>
      <c r="F24" s="570">
        <f t="shared" si="0"/>
        <v>500541</v>
      </c>
      <c r="G24" s="570">
        <v>0</v>
      </c>
      <c r="H24" s="107" t="e">
        <f>I24+J24+K24+L24</f>
        <v>#REF!</v>
      </c>
      <c r="I24" s="108" t="e">
        <f>I27+I30+I33+#REF!+I39+#REF!</f>
        <v>#REF!</v>
      </c>
      <c r="J24" s="108" t="e">
        <f>J27+J30+J33+#REF!+J39+#REF!</f>
        <v>#REF!</v>
      </c>
      <c r="K24" s="108" t="e">
        <f>K27+K30+K33+#REF!+K39+#REF!</f>
        <v>#REF!</v>
      </c>
      <c r="L24" s="108" t="e">
        <f>L27+L30+L33+#REF!+L39+#REF!</f>
        <v>#REF!</v>
      </c>
      <c r="M24" s="104" t="e">
        <f>C24-H24</f>
        <v>#REF!</v>
      </c>
      <c r="N24" s="104" t="e">
        <f>F24-K24</f>
        <v>#REF!</v>
      </c>
      <c r="O24" s="104">
        <f>G45+G60</f>
        <v>0</v>
      </c>
      <c r="P24" s="570">
        <v>0</v>
      </c>
      <c r="Q24" s="109"/>
    </row>
    <row r="25" spans="1:21" s="101" customFormat="1" ht="20.100000000000001" customHeight="1" x14ac:dyDescent="0.25">
      <c r="A25" s="1331"/>
      <c r="B25" s="911" t="s">
        <v>126</v>
      </c>
      <c r="C25" s="910">
        <f>D25+E25+F25+G25</f>
        <v>254133.49999999997</v>
      </c>
      <c r="D25" s="570">
        <f t="shared" si="0"/>
        <v>1383.3</v>
      </c>
      <c r="E25" s="570">
        <f t="shared" si="0"/>
        <v>2888.5</v>
      </c>
      <c r="F25" s="570">
        <f t="shared" si="0"/>
        <v>249861.69999999998</v>
      </c>
      <c r="G25" s="570">
        <v>0</v>
      </c>
      <c r="H25" s="107"/>
      <c r="I25" s="108"/>
      <c r="J25" s="108"/>
      <c r="K25" s="108"/>
      <c r="L25" s="108"/>
      <c r="M25" s="104"/>
      <c r="N25" s="104"/>
      <c r="O25" s="104"/>
      <c r="P25" s="570">
        <v>0</v>
      </c>
      <c r="Q25" s="109"/>
    </row>
    <row r="26" spans="1:21" s="101" customFormat="1" ht="20.100000000000001" customHeight="1" x14ac:dyDescent="0.25">
      <c r="A26" s="1331"/>
      <c r="B26" s="911" t="s">
        <v>127</v>
      </c>
      <c r="C26" s="910">
        <f>C25/C24*100</f>
        <v>49.973030705667362</v>
      </c>
      <c r="D26" s="570">
        <f>D25/D24*100</f>
        <v>67.284400992266157</v>
      </c>
      <c r="E26" s="570">
        <f>E25/E24*100</f>
        <v>48.591952089361421</v>
      </c>
      <c r="F26" s="570">
        <f>F25/F24*100</f>
        <v>49.918328368705055</v>
      </c>
      <c r="G26" s="570">
        <v>0</v>
      </c>
      <c r="H26" s="107"/>
      <c r="I26" s="108"/>
      <c r="J26" s="108"/>
      <c r="K26" s="108"/>
      <c r="L26" s="108"/>
      <c r="M26" s="104"/>
      <c r="N26" s="104"/>
      <c r="O26" s="104"/>
      <c r="P26" s="570">
        <v>0</v>
      </c>
      <c r="Q26" s="109"/>
    </row>
    <row r="27" spans="1:21" ht="43.5" customHeight="1" x14ac:dyDescent="0.3">
      <c r="A27" s="1330" t="s">
        <v>79</v>
      </c>
      <c r="B27" s="943" t="s">
        <v>1824</v>
      </c>
      <c r="C27" s="919">
        <f>F27</f>
        <v>26761.7</v>
      </c>
      <c r="D27" s="1313">
        <v>0</v>
      </c>
      <c r="E27" s="1313">
        <v>0</v>
      </c>
      <c r="F27" s="919">
        <f>'культура '!D20</f>
        <v>26761.7</v>
      </c>
      <c r="G27" s="913">
        <f>SUM(G30:G33)</f>
        <v>0</v>
      </c>
      <c r="H27" s="107">
        <f>I27+J27+K27+L27</f>
        <v>17680.180000000004</v>
      </c>
      <c r="I27" s="113">
        <v>0</v>
      </c>
      <c r="J27" s="113">
        <f>'[1]сводная '!$E$25</f>
        <v>114.38</v>
      </c>
      <c r="K27" s="113">
        <f>'[1]сводная '!$F$25</f>
        <v>17565.800000000003</v>
      </c>
      <c r="L27" s="113">
        <v>0</v>
      </c>
      <c r="M27" s="107">
        <f>C27-H27</f>
        <v>9081.5199999999968</v>
      </c>
      <c r="N27" s="114">
        <f>F27-K27</f>
        <v>9195.8999999999978</v>
      </c>
      <c r="O27" s="2152"/>
      <c r="P27" s="913">
        <f>SUM(P30:P33)</f>
        <v>0</v>
      </c>
    </row>
    <row r="28" spans="1:21" ht="20.100000000000001" customHeight="1" x14ac:dyDescent="0.3">
      <c r="A28" s="1330"/>
      <c r="B28" s="911" t="s">
        <v>126</v>
      </c>
      <c r="C28" s="919">
        <f>F28</f>
        <v>13380.8</v>
      </c>
      <c r="D28" s="1313">
        <v>0</v>
      </c>
      <c r="E28" s="1313">
        <v>0</v>
      </c>
      <c r="F28" s="919">
        <f>'культура '!H20</f>
        <v>13380.8</v>
      </c>
      <c r="G28" s="913">
        <f>SUM(G33:G35)</f>
        <v>0</v>
      </c>
      <c r="H28" s="107"/>
      <c r="I28" s="113"/>
      <c r="J28" s="113"/>
      <c r="K28" s="113"/>
      <c r="L28" s="113"/>
      <c r="M28" s="107"/>
      <c r="N28" s="114"/>
      <c r="O28" s="2152"/>
      <c r="P28" s="913">
        <f>SUM(P33:P35)</f>
        <v>0</v>
      </c>
    </row>
    <row r="29" spans="1:21" ht="20.100000000000001" customHeight="1" x14ac:dyDescent="0.3">
      <c r="A29" s="1330"/>
      <c r="B29" s="911" t="s">
        <v>127</v>
      </c>
      <c r="C29" s="919">
        <f>C28/C27*100</f>
        <v>49.999813165830268</v>
      </c>
      <c r="D29" s="1313">
        <v>0</v>
      </c>
      <c r="E29" s="1313">
        <v>0</v>
      </c>
      <c r="F29" s="919">
        <f>F28/F27*100</f>
        <v>49.999813165830268</v>
      </c>
      <c r="G29" s="913">
        <f>SUM(G39:G39)</f>
        <v>0</v>
      </c>
      <c r="H29" s="107"/>
      <c r="I29" s="113"/>
      <c r="J29" s="113"/>
      <c r="K29" s="113"/>
      <c r="L29" s="113"/>
      <c r="M29" s="107"/>
      <c r="N29" s="114"/>
      <c r="O29" s="2152"/>
      <c r="P29" s="913">
        <f>SUM(P39:P39)</f>
        <v>0</v>
      </c>
    </row>
    <row r="30" spans="1:21" ht="37.5" x14ac:dyDescent="0.25">
      <c r="A30" s="1330" t="s">
        <v>80</v>
      </c>
      <c r="B30" s="943" t="s">
        <v>1386</v>
      </c>
      <c r="C30" s="919">
        <f>F30</f>
        <v>84077.9</v>
      </c>
      <c r="D30" s="919">
        <v>0</v>
      </c>
      <c r="E30" s="919">
        <v>0</v>
      </c>
      <c r="F30" s="919">
        <f>'культура '!D30</f>
        <v>84077.9</v>
      </c>
      <c r="G30" s="919">
        <v>0</v>
      </c>
      <c r="H30" s="107">
        <f>I30+J30+K30+L30</f>
        <v>80251.17</v>
      </c>
      <c r="I30" s="111">
        <v>0</v>
      </c>
      <c r="J30" s="111">
        <f>'[1]сводная '!$E$28</f>
        <v>808.71</v>
      </c>
      <c r="K30" s="111">
        <f>'[1]сводная '!$F$28</f>
        <v>79442.459999999992</v>
      </c>
      <c r="L30" s="111">
        <v>0</v>
      </c>
      <c r="M30" s="104">
        <f>C30-H30</f>
        <v>3826.7299999999959</v>
      </c>
      <c r="N30" s="110">
        <f>F30-K30</f>
        <v>4635.4400000000023</v>
      </c>
      <c r="O30" s="2090"/>
      <c r="P30" s="919">
        <v>0</v>
      </c>
    </row>
    <row r="31" spans="1:21" ht="20.100000000000001" customHeight="1" x14ac:dyDescent="0.25">
      <c r="A31" s="1330"/>
      <c r="B31" s="911" t="s">
        <v>126</v>
      </c>
      <c r="C31" s="919">
        <f>F31</f>
        <v>41274</v>
      </c>
      <c r="D31" s="919">
        <v>0</v>
      </c>
      <c r="E31" s="919">
        <v>0</v>
      </c>
      <c r="F31" s="919">
        <f>'культура '!H30</f>
        <v>41274</v>
      </c>
      <c r="G31" s="919">
        <v>0</v>
      </c>
      <c r="H31" s="107"/>
      <c r="I31" s="111"/>
      <c r="J31" s="111"/>
      <c r="K31" s="111"/>
      <c r="L31" s="111"/>
      <c r="M31" s="104"/>
      <c r="N31" s="110"/>
      <c r="O31" s="2090"/>
      <c r="P31" s="919">
        <v>0</v>
      </c>
    </row>
    <row r="32" spans="1:21" ht="20.100000000000001" customHeight="1" x14ac:dyDescent="0.25">
      <c r="A32" s="1330"/>
      <c r="B32" s="911" t="s">
        <v>127</v>
      </c>
      <c r="C32" s="919">
        <f>C31/C30*100</f>
        <v>49.090188979505918</v>
      </c>
      <c r="D32" s="919">
        <v>0</v>
      </c>
      <c r="E32" s="919">
        <v>0</v>
      </c>
      <c r="F32" s="919">
        <f>F31/F30*100</f>
        <v>49.090188979505918</v>
      </c>
      <c r="G32" s="919">
        <v>0</v>
      </c>
      <c r="H32" s="107"/>
      <c r="I32" s="111"/>
      <c r="J32" s="111"/>
      <c r="K32" s="111"/>
      <c r="L32" s="111"/>
      <c r="M32" s="104"/>
      <c r="N32" s="110"/>
      <c r="O32" s="2090"/>
      <c r="P32" s="919">
        <v>0</v>
      </c>
    </row>
    <row r="33" spans="1:19" ht="56.25" customHeight="1" x14ac:dyDescent="0.25">
      <c r="A33" s="1330" t="s">
        <v>131</v>
      </c>
      <c r="B33" s="943" t="s">
        <v>1387</v>
      </c>
      <c r="C33" s="919">
        <f>D33+E33+F33</f>
        <v>388547.5</v>
      </c>
      <c r="D33" s="919">
        <f>'культура '!D93</f>
        <v>2055.9</v>
      </c>
      <c r="E33" s="919">
        <f>'культура '!D94</f>
        <v>1751.4</v>
      </c>
      <c r="F33" s="919">
        <f>'культура '!D95</f>
        <v>384740.2</v>
      </c>
      <c r="G33" s="919">
        <v>0</v>
      </c>
      <c r="H33" s="107">
        <f>I33+J33+K33+L33</f>
        <v>373774.52</v>
      </c>
      <c r="I33" s="111">
        <f>'[1]сводная '!$D$31</f>
        <v>4500</v>
      </c>
      <c r="J33" s="111">
        <f>'[1]сводная '!$E$31</f>
        <v>3678.7200000000003</v>
      </c>
      <c r="K33" s="111">
        <f>'[1]сводная '!$F$31</f>
        <v>365595.80000000005</v>
      </c>
      <c r="L33" s="111">
        <v>0</v>
      </c>
      <c r="M33" s="104">
        <f>C33-H33</f>
        <v>14772.979999999981</v>
      </c>
      <c r="N33" s="110">
        <f>F33-K33</f>
        <v>19144.399999999965</v>
      </c>
      <c r="O33" s="2090"/>
      <c r="P33" s="919">
        <v>0</v>
      </c>
      <c r="S33" s="112"/>
    </row>
    <row r="34" spans="1:19" ht="20.100000000000001" customHeight="1" x14ac:dyDescent="0.25">
      <c r="A34" s="1330"/>
      <c r="B34" s="911" t="s">
        <v>126</v>
      </c>
      <c r="C34" s="919">
        <f>D34+E34+F34</f>
        <v>197676.6</v>
      </c>
      <c r="D34" s="919">
        <f>'культура '!H93</f>
        <v>1383.3</v>
      </c>
      <c r="E34" s="919">
        <f>'культура '!H94</f>
        <v>1178.3</v>
      </c>
      <c r="F34" s="919">
        <f>'культура '!H95</f>
        <v>195115</v>
      </c>
      <c r="G34" s="919">
        <v>0</v>
      </c>
      <c r="H34" s="107"/>
      <c r="I34" s="111"/>
      <c r="J34" s="111"/>
      <c r="K34" s="111"/>
      <c r="L34" s="111"/>
      <c r="M34" s="104"/>
      <c r="N34" s="110"/>
      <c r="O34" s="2090"/>
      <c r="P34" s="919">
        <v>0</v>
      </c>
      <c r="S34" s="112"/>
    </row>
    <row r="35" spans="1:19" ht="20.100000000000001" customHeight="1" x14ac:dyDescent="0.25">
      <c r="A35" s="1330"/>
      <c r="B35" s="911" t="s">
        <v>127</v>
      </c>
      <c r="C35" s="919">
        <f>C34/C33*100</f>
        <v>50.875787387642433</v>
      </c>
      <c r="D35" s="919">
        <f>D34/D33*100</f>
        <v>67.284400992266157</v>
      </c>
      <c r="E35" s="919">
        <f>E34/E33*100</f>
        <v>67.277606486239577</v>
      </c>
      <c r="F35" s="919">
        <f>F34/F33*100</f>
        <v>50.713442473648449</v>
      </c>
      <c r="G35" s="919">
        <v>0</v>
      </c>
      <c r="H35" s="107"/>
      <c r="I35" s="111"/>
      <c r="J35" s="111"/>
      <c r="K35" s="111"/>
      <c r="L35" s="111"/>
      <c r="M35" s="104"/>
      <c r="N35" s="110"/>
      <c r="O35" s="2090"/>
      <c r="P35" s="919">
        <v>0</v>
      </c>
      <c r="S35" s="112"/>
    </row>
    <row r="36" spans="1:19" ht="58.5" customHeight="1" x14ac:dyDescent="0.25">
      <c r="A36" s="1330" t="s">
        <v>132</v>
      </c>
      <c r="B36" s="944" t="s">
        <v>831</v>
      </c>
      <c r="C36" s="919">
        <v>0</v>
      </c>
      <c r="D36" s="919">
        <v>0</v>
      </c>
      <c r="E36" s="919">
        <v>0</v>
      </c>
      <c r="F36" s="919">
        <v>0</v>
      </c>
      <c r="G36" s="919">
        <v>0</v>
      </c>
      <c r="H36" s="107"/>
      <c r="I36" s="111"/>
      <c r="J36" s="111"/>
      <c r="K36" s="111"/>
      <c r="L36" s="111"/>
      <c r="M36" s="104"/>
      <c r="N36" s="110"/>
      <c r="O36" s="2090"/>
      <c r="P36" s="919">
        <v>0</v>
      </c>
      <c r="S36" s="112"/>
    </row>
    <row r="37" spans="1:19" ht="20.100000000000001" customHeight="1" x14ac:dyDescent="0.25">
      <c r="A37" s="1330"/>
      <c r="B37" s="911" t="s">
        <v>126</v>
      </c>
      <c r="C37" s="919">
        <v>0</v>
      </c>
      <c r="D37" s="919">
        <v>0</v>
      </c>
      <c r="E37" s="919">
        <v>0</v>
      </c>
      <c r="F37" s="919">
        <v>0</v>
      </c>
      <c r="G37" s="919">
        <v>0</v>
      </c>
      <c r="H37" s="107"/>
      <c r="I37" s="111"/>
      <c r="J37" s="111"/>
      <c r="K37" s="111"/>
      <c r="L37" s="111"/>
      <c r="M37" s="104"/>
      <c r="N37" s="110"/>
      <c r="O37" s="2090"/>
      <c r="P37" s="919">
        <v>0</v>
      </c>
      <c r="S37" s="112"/>
    </row>
    <row r="38" spans="1:19" ht="20.100000000000001" customHeight="1" x14ac:dyDescent="0.25">
      <c r="A38" s="1330"/>
      <c r="B38" s="911" t="s">
        <v>127</v>
      </c>
      <c r="C38" s="919">
        <v>0</v>
      </c>
      <c r="D38" s="919">
        <v>0</v>
      </c>
      <c r="E38" s="919">
        <v>0</v>
      </c>
      <c r="F38" s="919">
        <v>0</v>
      </c>
      <c r="G38" s="919">
        <v>0</v>
      </c>
      <c r="H38" s="107"/>
      <c r="I38" s="111"/>
      <c r="J38" s="111"/>
      <c r="K38" s="111"/>
      <c r="L38" s="111"/>
      <c r="M38" s="104"/>
      <c r="N38" s="110"/>
      <c r="O38" s="2090"/>
      <c r="P38" s="919">
        <v>0</v>
      </c>
      <c r="S38" s="112"/>
    </row>
    <row r="39" spans="1:19" ht="18.75" x14ac:dyDescent="0.25">
      <c r="A39" s="1330" t="s">
        <v>133</v>
      </c>
      <c r="B39" s="943" t="s">
        <v>1388</v>
      </c>
      <c r="C39" s="919">
        <f>'[2]культура '!D120</f>
        <v>4193</v>
      </c>
      <c r="D39" s="919">
        <v>0</v>
      </c>
      <c r="E39" s="919">
        <f>'[2]культура '!D120</f>
        <v>4193</v>
      </c>
      <c r="F39" s="919">
        <v>0</v>
      </c>
      <c r="G39" s="919">
        <v>0</v>
      </c>
      <c r="H39" s="107">
        <f>I39+J39+K39+L39</f>
        <v>100041.45000000001</v>
      </c>
      <c r="I39" s="111">
        <v>0</v>
      </c>
      <c r="J39" s="111">
        <f>'[1]сводная '!$E$37</f>
        <v>700</v>
      </c>
      <c r="K39" s="111">
        <f>'[1]сводная '!$F$37</f>
        <v>99341.450000000012</v>
      </c>
      <c r="L39" s="111">
        <v>0</v>
      </c>
      <c r="M39" s="104">
        <f>C39-H39</f>
        <v>-95848.450000000012</v>
      </c>
      <c r="N39" s="110">
        <f>F39-K39</f>
        <v>-99341.450000000012</v>
      </c>
      <c r="O39" s="2090"/>
      <c r="P39" s="919">
        <v>0</v>
      </c>
    </row>
    <row r="40" spans="1:19" ht="20.100000000000001" customHeight="1" x14ac:dyDescent="0.25">
      <c r="A40" s="1330"/>
      <c r="B40" s="911" t="s">
        <v>126</v>
      </c>
      <c r="C40" s="919">
        <f>E40</f>
        <v>1710.2</v>
      </c>
      <c r="D40" s="919">
        <v>0</v>
      </c>
      <c r="E40" s="919">
        <f>'культура '!H144</f>
        <v>1710.2</v>
      </c>
      <c r="F40" s="919">
        <f>'[3]культура 1 квартал 2018 г.'!E90</f>
        <v>0</v>
      </c>
      <c r="G40" s="919">
        <v>0</v>
      </c>
      <c r="H40" s="107"/>
      <c r="I40" s="111"/>
      <c r="J40" s="111"/>
      <c r="K40" s="111"/>
      <c r="L40" s="111"/>
      <c r="M40" s="104"/>
      <c r="N40" s="110"/>
      <c r="O40" s="2090"/>
      <c r="P40" s="919">
        <v>0</v>
      </c>
    </row>
    <row r="41" spans="1:19" ht="20.100000000000001" customHeight="1" x14ac:dyDescent="0.25">
      <c r="A41" s="1330"/>
      <c r="B41" s="911" t="s">
        <v>127</v>
      </c>
      <c r="C41" s="919">
        <f>C40/C39*100</f>
        <v>40.787025995707133</v>
      </c>
      <c r="D41" s="919">
        <v>0</v>
      </c>
      <c r="E41" s="919">
        <f>E40/E39*100</f>
        <v>40.787025995707133</v>
      </c>
      <c r="F41" s="919">
        <v>0</v>
      </c>
      <c r="G41" s="919">
        <v>0</v>
      </c>
      <c r="H41" s="107"/>
      <c r="I41" s="111"/>
      <c r="J41" s="111"/>
      <c r="K41" s="111"/>
      <c r="L41" s="111"/>
      <c r="M41" s="104"/>
      <c r="N41" s="110"/>
      <c r="O41" s="2090"/>
      <c r="P41" s="919">
        <v>0</v>
      </c>
    </row>
    <row r="42" spans="1:19" ht="20.100000000000001" customHeight="1" x14ac:dyDescent="0.25">
      <c r="A42" s="1330" t="s">
        <v>1250</v>
      </c>
      <c r="B42" s="912" t="s">
        <v>134</v>
      </c>
      <c r="C42" s="919">
        <f>F42</f>
        <v>4961.2</v>
      </c>
      <c r="D42" s="919">
        <v>0</v>
      </c>
      <c r="E42" s="919">
        <v>0</v>
      </c>
      <c r="F42" s="919">
        <f>'культура '!D149</f>
        <v>4961.2</v>
      </c>
      <c r="G42" s="919">
        <v>0</v>
      </c>
      <c r="H42" s="107"/>
      <c r="I42" s="111"/>
      <c r="J42" s="111"/>
      <c r="K42" s="111"/>
      <c r="L42" s="111"/>
      <c r="M42" s="104"/>
      <c r="N42" s="110"/>
      <c r="O42" s="2090"/>
      <c r="P42" s="919">
        <v>0</v>
      </c>
    </row>
    <row r="43" spans="1:19" ht="20.100000000000001" customHeight="1" x14ac:dyDescent="0.25">
      <c r="A43" s="1330"/>
      <c r="B43" s="911" t="s">
        <v>126</v>
      </c>
      <c r="C43" s="919">
        <f>F43</f>
        <v>91.9</v>
      </c>
      <c r="D43" s="919">
        <v>0</v>
      </c>
      <c r="E43" s="919">
        <v>0</v>
      </c>
      <c r="F43" s="919">
        <f>'культура '!H149</f>
        <v>91.9</v>
      </c>
      <c r="G43" s="919">
        <v>0</v>
      </c>
      <c r="H43" s="107"/>
      <c r="I43" s="111"/>
      <c r="J43" s="111"/>
      <c r="K43" s="111"/>
      <c r="L43" s="111"/>
      <c r="M43" s="104"/>
      <c r="N43" s="110"/>
      <c r="O43" s="2090"/>
      <c r="P43" s="919">
        <v>0</v>
      </c>
    </row>
    <row r="44" spans="1:19" s="101" customFormat="1" ht="20.100000000000001" customHeight="1" x14ac:dyDescent="0.25">
      <c r="A44" s="1330"/>
      <c r="B44" s="911" t="s">
        <v>127</v>
      </c>
      <c r="C44" s="913">
        <f>C43/C42*100</f>
        <v>1.8523744255422077</v>
      </c>
      <c r="D44" s="919">
        <v>0</v>
      </c>
      <c r="E44" s="919">
        <v>0</v>
      </c>
      <c r="F44" s="919">
        <f>F43/F42*100</f>
        <v>1.8523744255422077</v>
      </c>
      <c r="G44" s="919">
        <v>0</v>
      </c>
      <c r="H44" s="104"/>
      <c r="I44" s="105"/>
      <c r="J44" s="105"/>
      <c r="K44" s="105"/>
      <c r="L44" s="105"/>
      <c r="M44" s="104"/>
      <c r="N44" s="104"/>
      <c r="O44" s="2089"/>
      <c r="P44" s="919">
        <v>0</v>
      </c>
      <c r="Q44" s="106"/>
    </row>
    <row r="45" spans="1:19" s="101" customFormat="1" ht="29.25" customHeight="1" x14ac:dyDescent="0.25">
      <c r="A45" s="1331" t="s">
        <v>16</v>
      </c>
      <c r="B45" s="909" t="s">
        <v>135</v>
      </c>
      <c r="C45" s="914">
        <f>'образование '!D113</f>
        <v>6282407.2699999996</v>
      </c>
      <c r="D45" s="915">
        <f>'образование '!D114</f>
        <v>194818.68</v>
      </c>
      <c r="E45" s="915">
        <f>'образование '!D115</f>
        <v>4471703.5199999996</v>
      </c>
      <c r="F45" s="915">
        <f>'образование '!D116</f>
        <v>1615885.0700000003</v>
      </c>
      <c r="G45" s="915">
        <v>0</v>
      </c>
      <c r="H45" s="108">
        <f>I45+J45+K45+L45</f>
        <v>7598832.5</v>
      </c>
      <c r="I45" s="104">
        <f>I48+I51+I54+I57</f>
        <v>0</v>
      </c>
      <c r="J45" s="104">
        <f>J48+J51+J54+J57</f>
        <v>3473991.36</v>
      </c>
      <c r="K45" s="104">
        <f>K48+K51+K54+K57</f>
        <v>1628601.1400000001</v>
      </c>
      <c r="L45" s="104">
        <f>L48+L51+L54+L57</f>
        <v>2496240</v>
      </c>
      <c r="M45" s="104">
        <f>C45-H45</f>
        <v>-1316425.2300000004</v>
      </c>
      <c r="N45" s="104">
        <f>F45-K45</f>
        <v>-12716.069999999832</v>
      </c>
      <c r="O45" s="2089"/>
      <c r="P45" s="915">
        <v>0</v>
      </c>
      <c r="Q45" s="109"/>
    </row>
    <row r="46" spans="1:19" s="101" customFormat="1" ht="20.100000000000001" customHeight="1" x14ac:dyDescent="0.25">
      <c r="A46" s="1331"/>
      <c r="B46" s="911" t="s">
        <v>126</v>
      </c>
      <c r="C46" s="914">
        <f>'образование '!H113</f>
        <v>3245981.1</v>
      </c>
      <c r="D46" s="915">
        <f>'образование '!H114</f>
        <v>89881.39</v>
      </c>
      <c r="E46" s="915">
        <f>'образование '!H115</f>
        <v>2221630.6</v>
      </c>
      <c r="F46" s="915">
        <f>'образование '!H116</f>
        <v>934469.11</v>
      </c>
      <c r="G46" s="915">
        <v>0</v>
      </c>
      <c r="H46" s="108"/>
      <c r="I46" s="104"/>
      <c r="J46" s="104"/>
      <c r="K46" s="104"/>
      <c r="L46" s="104"/>
      <c r="M46" s="104"/>
      <c r="N46" s="104"/>
      <c r="O46" s="2089"/>
      <c r="P46" s="915">
        <v>0</v>
      </c>
      <c r="Q46" s="109"/>
    </row>
    <row r="47" spans="1:19" s="101" customFormat="1" ht="20.100000000000001" customHeight="1" x14ac:dyDescent="0.25">
      <c r="A47" s="1331"/>
      <c r="B47" s="911" t="s">
        <v>127</v>
      </c>
      <c r="C47" s="914">
        <f>C46/C45*100</f>
        <v>51.667791668017735</v>
      </c>
      <c r="D47" s="915">
        <f>D46/D45*100</f>
        <v>46.135919820419687</v>
      </c>
      <c r="E47" s="915">
        <f>E46/E45*100</f>
        <v>49.681974443600865</v>
      </c>
      <c r="F47" s="915">
        <f>F46/F45*100</f>
        <v>57.830171671800876</v>
      </c>
      <c r="G47" s="915">
        <v>0</v>
      </c>
      <c r="H47" s="108"/>
      <c r="I47" s="104"/>
      <c r="J47" s="104"/>
      <c r="K47" s="104"/>
      <c r="L47" s="104"/>
      <c r="M47" s="104"/>
      <c r="N47" s="104"/>
      <c r="O47" s="2089"/>
      <c r="P47" s="915">
        <v>0</v>
      </c>
      <c r="Q47" s="109"/>
    </row>
    <row r="48" spans="1:19" s="101" customFormat="1" ht="18.75" x14ac:dyDescent="0.25">
      <c r="A48" s="1322" t="s">
        <v>136</v>
      </c>
      <c r="B48" s="916" t="s">
        <v>137</v>
      </c>
      <c r="C48" s="917">
        <f>'образование '!D39</f>
        <v>2112737.85</v>
      </c>
      <c r="D48" s="917">
        <v>0</v>
      </c>
      <c r="E48" s="917">
        <f>'образование '!D40</f>
        <v>1602022</v>
      </c>
      <c r="F48" s="917">
        <f>'образование '!D41</f>
        <v>510715.85000000003</v>
      </c>
      <c r="G48" s="917">
        <v>0</v>
      </c>
      <c r="H48" s="107">
        <f>I48+J48+K48+L48</f>
        <v>1897790.16</v>
      </c>
      <c r="I48" s="113">
        <v>0</v>
      </c>
      <c r="J48" s="114">
        <f>'[1]сводная '!$E$10</f>
        <v>1353744</v>
      </c>
      <c r="K48" s="114">
        <f>'[1]сводная '!$F$10</f>
        <v>90046.16</v>
      </c>
      <c r="L48" s="110">
        <f>'[1]сводная '!$G$10</f>
        <v>454000</v>
      </c>
      <c r="M48" s="104">
        <f>C48-H48</f>
        <v>214947.69000000018</v>
      </c>
      <c r="N48" s="110">
        <f>F48-K48</f>
        <v>420669.69000000006</v>
      </c>
      <c r="O48" s="2089"/>
      <c r="P48" s="917">
        <v>0</v>
      </c>
    </row>
    <row r="49" spans="1:17" s="101" customFormat="1" ht="20.100000000000001" customHeight="1" x14ac:dyDescent="0.25">
      <c r="A49" s="1322"/>
      <c r="B49" s="911" t="s">
        <v>126</v>
      </c>
      <c r="C49" s="917">
        <f>'образование '!H39</f>
        <v>1071544.3900000001</v>
      </c>
      <c r="D49" s="917">
        <v>0</v>
      </c>
      <c r="E49" s="917">
        <f>'образование '!H40</f>
        <v>770181.37</v>
      </c>
      <c r="F49" s="917">
        <f>'образование '!H41</f>
        <v>301363.02</v>
      </c>
      <c r="G49" s="917">
        <v>0</v>
      </c>
      <c r="H49" s="107"/>
      <c r="I49" s="113"/>
      <c r="J49" s="114"/>
      <c r="K49" s="114"/>
      <c r="L49" s="110"/>
      <c r="M49" s="104"/>
      <c r="N49" s="110"/>
      <c r="O49" s="2089"/>
      <c r="P49" s="917">
        <v>0</v>
      </c>
    </row>
    <row r="50" spans="1:17" s="101" customFormat="1" ht="20.100000000000001" customHeight="1" x14ac:dyDescent="0.25">
      <c r="A50" s="1322"/>
      <c r="B50" s="911" t="s">
        <v>127</v>
      </c>
      <c r="C50" s="917">
        <f>C49/C48*100</f>
        <v>50.718284334234845</v>
      </c>
      <c r="D50" s="917">
        <v>0</v>
      </c>
      <c r="E50" s="917">
        <f>E49/E48*100</f>
        <v>48.075580110635187</v>
      </c>
      <c r="F50" s="917">
        <f>F49/F48*100</f>
        <v>59.007963038546777</v>
      </c>
      <c r="G50" s="917">
        <v>0</v>
      </c>
      <c r="H50" s="107"/>
      <c r="I50" s="113"/>
      <c r="J50" s="114"/>
      <c r="K50" s="114"/>
      <c r="L50" s="110"/>
      <c r="M50" s="104"/>
      <c r="N50" s="110"/>
      <c r="O50" s="2089"/>
      <c r="P50" s="917">
        <v>0</v>
      </c>
    </row>
    <row r="51" spans="1:17" s="101" customFormat="1" ht="18.75" x14ac:dyDescent="0.25">
      <c r="A51" s="1322" t="s">
        <v>138</v>
      </c>
      <c r="B51" s="916" t="s">
        <v>139</v>
      </c>
      <c r="C51" s="917">
        <f>'образование '!D92</f>
        <v>3775473.5600000005</v>
      </c>
      <c r="D51" s="917">
        <f>'образование '!D93</f>
        <v>194818.68</v>
      </c>
      <c r="E51" s="917">
        <f>'образование '!D94</f>
        <v>2869681.52</v>
      </c>
      <c r="F51" s="917">
        <f>'образование '!D95</f>
        <v>710973.3600000001</v>
      </c>
      <c r="G51" s="917">
        <v>0</v>
      </c>
      <c r="H51" s="107">
        <f>I51+J51+K51+L51</f>
        <v>4413344.9800000004</v>
      </c>
      <c r="I51" s="113">
        <v>0</v>
      </c>
      <c r="J51" s="110">
        <f>'[1]сводная '!$E$13</f>
        <v>2115684.36</v>
      </c>
      <c r="K51" s="110">
        <f>'[1]сводная '!$F$13</f>
        <v>255420.61999999997</v>
      </c>
      <c r="L51" s="110">
        <f>'[1]сводная '!$G$13</f>
        <v>2042240</v>
      </c>
      <c r="M51" s="104">
        <f>C51-H51</f>
        <v>-637871.41999999993</v>
      </c>
      <c r="N51" s="110">
        <f>F51-K51</f>
        <v>455552.74000000011</v>
      </c>
      <c r="O51" s="2089"/>
      <c r="P51" s="917">
        <v>0</v>
      </c>
    </row>
    <row r="52" spans="1:17" s="101" customFormat="1" ht="20.100000000000001" customHeight="1" x14ac:dyDescent="0.25">
      <c r="A52" s="1322"/>
      <c r="B52" s="911" t="s">
        <v>126</v>
      </c>
      <c r="C52" s="917">
        <f>'образование '!H92</f>
        <v>1951504.5299999998</v>
      </c>
      <c r="D52" s="917">
        <f>'образование '!H93</f>
        <v>89881.39</v>
      </c>
      <c r="E52" s="917">
        <f>'образование '!H94</f>
        <v>1451449.23</v>
      </c>
      <c r="F52" s="917">
        <f>'образование '!H95</f>
        <v>410173.91000000003</v>
      </c>
      <c r="G52" s="917">
        <v>0</v>
      </c>
      <c r="H52" s="107"/>
      <c r="I52" s="113"/>
      <c r="J52" s="110"/>
      <c r="K52" s="110"/>
      <c r="L52" s="110"/>
      <c r="M52" s="104"/>
      <c r="N52" s="110"/>
      <c r="O52" s="2089"/>
      <c r="P52" s="917">
        <v>0</v>
      </c>
    </row>
    <row r="53" spans="1:17" s="101" customFormat="1" ht="20.100000000000001" customHeight="1" x14ac:dyDescent="0.25">
      <c r="A53" s="1322"/>
      <c r="B53" s="911" t="s">
        <v>127</v>
      </c>
      <c r="C53" s="917">
        <f>C52/C51*100</f>
        <v>51.689000041626556</v>
      </c>
      <c r="D53" s="917">
        <f>D52/D51*100</f>
        <v>46.135919820419687</v>
      </c>
      <c r="E53" s="917">
        <f>E52/E51*100</f>
        <v>50.57875655832359</v>
      </c>
      <c r="F53" s="917">
        <f>F52/F51*100</f>
        <v>57.69188173239008</v>
      </c>
      <c r="G53" s="917">
        <v>0</v>
      </c>
      <c r="H53" s="107"/>
      <c r="I53" s="113"/>
      <c r="J53" s="110"/>
      <c r="K53" s="110"/>
      <c r="L53" s="110"/>
      <c r="M53" s="104"/>
      <c r="N53" s="110"/>
      <c r="O53" s="2089"/>
      <c r="P53" s="917">
        <v>0</v>
      </c>
    </row>
    <row r="54" spans="1:17" s="101" customFormat="1" ht="45" customHeight="1" x14ac:dyDescent="0.25">
      <c r="A54" s="1322" t="s">
        <v>140</v>
      </c>
      <c r="B54" s="916" t="s">
        <v>141</v>
      </c>
      <c r="C54" s="917">
        <f>D54+E54+F54+G54</f>
        <v>372607.26</v>
      </c>
      <c r="D54" s="917">
        <v>0</v>
      </c>
      <c r="E54" s="917">
        <v>0</v>
      </c>
      <c r="F54" s="917">
        <f>'образование '!D106</f>
        <v>372607.26</v>
      </c>
      <c r="G54" s="917">
        <v>0</v>
      </c>
      <c r="H54" s="107">
        <f>I54+J54+K54+L54</f>
        <v>301811.16000000003</v>
      </c>
      <c r="I54" s="113">
        <v>0</v>
      </c>
      <c r="J54" s="110">
        <f>'[1]сводная '!$E$16</f>
        <v>2353</v>
      </c>
      <c r="K54" s="110">
        <f>'[1]сводная '!$F$16</f>
        <v>299458.16000000003</v>
      </c>
      <c r="L54" s="110">
        <f>'[1]сводная '!$G$16</f>
        <v>0</v>
      </c>
      <c r="M54" s="104">
        <f>C54-H54</f>
        <v>70796.099999999977</v>
      </c>
      <c r="N54" s="110">
        <f>F54-K54</f>
        <v>73149.099999999977</v>
      </c>
      <c r="O54" s="104">
        <f>E15+E45+E60</f>
        <v>4630121.5199999996</v>
      </c>
      <c r="P54" s="917">
        <v>0</v>
      </c>
    </row>
    <row r="55" spans="1:17" s="101" customFormat="1" ht="20.100000000000001" customHeight="1" x14ac:dyDescent="0.25">
      <c r="A55" s="1322"/>
      <c r="B55" s="911" t="s">
        <v>126</v>
      </c>
      <c r="C55" s="917">
        <f>D55+E55+F55+G55</f>
        <v>213916.96999999997</v>
      </c>
      <c r="D55" s="917">
        <v>0</v>
      </c>
      <c r="E55" s="917">
        <v>0</v>
      </c>
      <c r="F55" s="917">
        <f>'образование '!H106</f>
        <v>213916.96999999997</v>
      </c>
      <c r="G55" s="917">
        <v>0</v>
      </c>
      <c r="H55" s="107"/>
      <c r="I55" s="113"/>
      <c r="J55" s="110"/>
      <c r="K55" s="110"/>
      <c r="L55" s="110"/>
      <c r="M55" s="104"/>
      <c r="N55" s="110"/>
      <c r="O55" s="104"/>
      <c r="P55" s="917">
        <v>0</v>
      </c>
    </row>
    <row r="56" spans="1:17" s="101" customFormat="1" ht="20.100000000000001" customHeight="1" x14ac:dyDescent="0.25">
      <c r="A56" s="1322"/>
      <c r="B56" s="911" t="s">
        <v>127</v>
      </c>
      <c r="C56" s="917">
        <f>C55/C54*100</f>
        <v>57.410843256247865</v>
      </c>
      <c r="D56" s="917">
        <v>0</v>
      </c>
      <c r="E56" s="917">
        <v>0</v>
      </c>
      <c r="F56" s="917">
        <f>F55/F54*100</f>
        <v>57.410843256247865</v>
      </c>
      <c r="G56" s="917">
        <v>0</v>
      </c>
      <c r="H56" s="107"/>
      <c r="I56" s="113"/>
      <c r="J56" s="110"/>
      <c r="K56" s="110"/>
      <c r="L56" s="110"/>
      <c r="M56" s="104"/>
      <c r="N56" s="110"/>
      <c r="O56" s="104"/>
      <c r="P56" s="917">
        <v>0</v>
      </c>
    </row>
    <row r="57" spans="1:17" s="101" customFormat="1" ht="25.5" customHeight="1" x14ac:dyDescent="0.25">
      <c r="A57" s="1322" t="s">
        <v>142</v>
      </c>
      <c r="B57" s="916" t="s">
        <v>143</v>
      </c>
      <c r="C57" s="917">
        <f>D57+E57+F57+G57</f>
        <v>21588.6</v>
      </c>
      <c r="D57" s="917">
        <v>0</v>
      </c>
      <c r="E57" s="917">
        <v>0</v>
      </c>
      <c r="F57" s="917">
        <f>'образование '!D112</f>
        <v>21588.6</v>
      </c>
      <c r="G57" s="917">
        <v>0</v>
      </c>
      <c r="H57" s="107">
        <f>I57+J57+K57+L57</f>
        <v>985886.20000000007</v>
      </c>
      <c r="I57" s="113">
        <v>0</v>
      </c>
      <c r="J57" s="110">
        <f>'[1]сводная '!$E$19</f>
        <v>2210</v>
      </c>
      <c r="K57" s="110">
        <f>'[1]сводная '!$F$19</f>
        <v>983676.20000000007</v>
      </c>
      <c r="L57" s="110">
        <f>'[1]сводная '!$G$19</f>
        <v>0</v>
      </c>
      <c r="M57" s="104">
        <f>C57-H57</f>
        <v>-964297.60000000009</v>
      </c>
      <c r="N57" s="110">
        <f>F57-K57</f>
        <v>-962087.60000000009</v>
      </c>
      <c r="O57" s="104">
        <f>F15+F45+F24+F208+F76+F60+F241</f>
        <v>3119470.37</v>
      </c>
      <c r="P57" s="917">
        <v>0</v>
      </c>
    </row>
    <row r="58" spans="1:17" s="101" customFormat="1" ht="20.100000000000001" customHeight="1" x14ac:dyDescent="0.25">
      <c r="A58" s="1322"/>
      <c r="B58" s="911" t="s">
        <v>126</v>
      </c>
      <c r="C58" s="917">
        <f>D58+E58+F58+G58</f>
        <v>9015.2100000000009</v>
      </c>
      <c r="D58" s="917">
        <v>0</v>
      </c>
      <c r="E58" s="917">
        <v>0</v>
      </c>
      <c r="F58" s="917">
        <f>'образование '!H112</f>
        <v>9015.2100000000009</v>
      </c>
      <c r="G58" s="917">
        <v>0</v>
      </c>
      <c r="H58" s="107"/>
      <c r="I58" s="113"/>
      <c r="J58" s="110"/>
      <c r="K58" s="110"/>
      <c r="L58" s="110"/>
      <c r="M58" s="104"/>
      <c r="N58" s="110"/>
      <c r="O58" s="104"/>
      <c r="P58" s="917">
        <v>0</v>
      </c>
    </row>
    <row r="59" spans="1:17" s="101" customFormat="1" ht="20.100000000000001" customHeight="1" x14ac:dyDescent="0.25">
      <c r="A59" s="1322"/>
      <c r="B59" s="911" t="s">
        <v>127</v>
      </c>
      <c r="C59" s="917">
        <f>C58/C57*100</f>
        <v>41.759122870403829</v>
      </c>
      <c r="D59" s="917">
        <v>0</v>
      </c>
      <c r="E59" s="917">
        <v>0</v>
      </c>
      <c r="F59" s="917">
        <f>F58/F57*100</f>
        <v>41.759122870403829</v>
      </c>
      <c r="G59" s="917">
        <v>0</v>
      </c>
      <c r="H59" s="107"/>
      <c r="I59" s="113"/>
      <c r="J59" s="110"/>
      <c r="K59" s="110"/>
      <c r="L59" s="110"/>
      <c r="M59" s="104"/>
      <c r="N59" s="110"/>
      <c r="O59" s="104"/>
      <c r="P59" s="917">
        <v>0</v>
      </c>
    </row>
    <row r="60" spans="1:17" s="101" customFormat="1" ht="25.5" customHeight="1" x14ac:dyDescent="0.25">
      <c r="A60" s="1334" t="s">
        <v>144</v>
      </c>
      <c r="B60" s="1269" t="s">
        <v>145</v>
      </c>
      <c r="C60" s="636">
        <f>SUM(D60:G60)</f>
        <v>204871.5</v>
      </c>
      <c r="D60" s="845">
        <v>0</v>
      </c>
      <c r="E60" s="845">
        <f>E63+E66+E69+E73</f>
        <v>158418</v>
      </c>
      <c r="F60" s="845">
        <f>F63+F66+F69+F73</f>
        <v>46453.5</v>
      </c>
      <c r="G60" s="51">
        <v>0</v>
      </c>
      <c r="H60" s="108">
        <f>I60+J60+K60+L60</f>
        <v>177143.35</v>
      </c>
      <c r="I60" s="115">
        <v>0</v>
      </c>
      <c r="J60" s="115">
        <v>122764</v>
      </c>
      <c r="K60" s="115">
        <f>'[1]соц. защита (3)'!$F$80</f>
        <v>53150.65</v>
      </c>
      <c r="L60" s="115">
        <f>'[1]соц. защита (3)'!$G$80</f>
        <v>1228.7</v>
      </c>
      <c r="M60" s="104">
        <f>C60-H60</f>
        <v>27728.149999999994</v>
      </c>
      <c r="N60" s="104">
        <f>F60-K60</f>
        <v>-6697.1500000000015</v>
      </c>
      <c r="O60" s="2089"/>
      <c r="P60" s="51">
        <v>0</v>
      </c>
      <c r="Q60" s="109"/>
    </row>
    <row r="61" spans="1:17" s="101" customFormat="1" ht="20.100000000000001" customHeight="1" x14ac:dyDescent="0.25">
      <c r="A61" s="1334"/>
      <c r="B61" s="628" t="s">
        <v>126</v>
      </c>
      <c r="C61" s="636">
        <f>SUM(D61:G61)</f>
        <v>89162.5</v>
      </c>
      <c r="D61" s="845">
        <v>0</v>
      </c>
      <c r="E61" s="845">
        <f>E64+E67+E70+E74</f>
        <v>74968</v>
      </c>
      <c r="F61" s="845">
        <f>F64+F67+F70+F74</f>
        <v>14194.499999999998</v>
      </c>
      <c r="G61" s="51">
        <f>G64+G67</f>
        <v>0</v>
      </c>
      <c r="H61" s="108"/>
      <c r="I61" s="115"/>
      <c r="J61" s="115"/>
      <c r="K61" s="115"/>
      <c r="L61" s="115"/>
      <c r="M61" s="104"/>
      <c r="N61" s="104"/>
      <c r="O61" s="2089"/>
      <c r="P61" s="51">
        <f>P64+P67</f>
        <v>0</v>
      </c>
      <c r="Q61" s="109"/>
    </row>
    <row r="62" spans="1:17" s="101" customFormat="1" ht="20.100000000000001" customHeight="1" x14ac:dyDescent="0.25">
      <c r="A62" s="1334"/>
      <c r="B62" s="628" t="s">
        <v>127</v>
      </c>
      <c r="C62" s="51">
        <f>C61/C60*100</f>
        <v>43.521182790187993</v>
      </c>
      <c r="D62" s="51">
        <v>0</v>
      </c>
      <c r="E62" s="51">
        <f>E61/E60*100</f>
        <v>47.322905225416307</v>
      </c>
      <c r="F62" s="51">
        <f>F61/F60*100</f>
        <v>30.556362814427331</v>
      </c>
      <c r="G62" s="51">
        <v>0</v>
      </c>
      <c r="H62" s="108"/>
      <c r="I62" s="115"/>
      <c r="J62" s="115"/>
      <c r="K62" s="115"/>
      <c r="L62" s="115"/>
      <c r="M62" s="104"/>
      <c r="N62" s="104"/>
      <c r="O62" s="2089"/>
      <c r="P62" s="51">
        <v>0</v>
      </c>
      <c r="Q62" s="109"/>
    </row>
    <row r="63" spans="1:17" s="101" customFormat="1" ht="25.5" customHeight="1" x14ac:dyDescent="0.25">
      <c r="A63" s="1324" t="s">
        <v>146</v>
      </c>
      <c r="B63" s="635" t="s">
        <v>147</v>
      </c>
      <c r="C63" s="976">
        <f>SUM(D63:G63)</f>
        <v>170122</v>
      </c>
      <c r="D63" s="630">
        <v>0</v>
      </c>
      <c r="E63" s="630">
        <f>соцзащита!D22</f>
        <v>143722</v>
      </c>
      <c r="F63" s="630">
        <f>соцзащита!D23</f>
        <v>26400</v>
      </c>
      <c r="G63" s="630">
        <v>0</v>
      </c>
      <c r="H63" s="108"/>
      <c r="I63" s="115"/>
      <c r="J63" s="115"/>
      <c r="K63" s="115"/>
      <c r="L63" s="115"/>
      <c r="M63" s="104"/>
      <c r="N63" s="104"/>
      <c r="O63" s="2089"/>
      <c r="P63" s="630">
        <v>0</v>
      </c>
      <c r="Q63" s="109"/>
    </row>
    <row r="64" spans="1:17" s="101" customFormat="1" ht="18.75" x14ac:dyDescent="0.25">
      <c r="A64" s="1324"/>
      <c r="B64" s="628" t="s">
        <v>126</v>
      </c>
      <c r="C64" s="976">
        <f>SUM(D64:G64)</f>
        <v>87878.8</v>
      </c>
      <c r="D64" s="630">
        <v>0</v>
      </c>
      <c r="E64" s="630">
        <f>соцзащита!H22</f>
        <v>74968</v>
      </c>
      <c r="F64" s="630">
        <f>соцзащита!H23</f>
        <v>12910.8</v>
      </c>
      <c r="G64" s="630">
        <v>0</v>
      </c>
      <c r="H64" s="108"/>
      <c r="I64" s="115"/>
      <c r="J64" s="115"/>
      <c r="K64" s="115"/>
      <c r="L64" s="115"/>
      <c r="M64" s="104"/>
      <c r="N64" s="104"/>
      <c r="O64" s="2089"/>
      <c r="P64" s="630">
        <v>0</v>
      </c>
      <c r="Q64" s="109"/>
    </row>
    <row r="65" spans="1:17" s="101" customFormat="1" ht="18.75" x14ac:dyDescent="0.25">
      <c r="A65" s="1324"/>
      <c r="B65" s="628" t="s">
        <v>127</v>
      </c>
      <c r="C65" s="976">
        <f>C64/C63*100</f>
        <v>51.656340743701577</v>
      </c>
      <c r="D65" s="976">
        <v>0</v>
      </c>
      <c r="E65" s="976">
        <f>E64/E63*100</f>
        <v>52.161812387804233</v>
      </c>
      <c r="F65" s="976">
        <f>F64/F63*100</f>
        <v>48.904545454545449</v>
      </c>
      <c r="G65" s="976">
        <v>0</v>
      </c>
      <c r="H65" s="108"/>
      <c r="I65" s="115"/>
      <c r="J65" s="115"/>
      <c r="K65" s="115"/>
      <c r="L65" s="115"/>
      <c r="M65" s="104"/>
      <c r="N65" s="104"/>
      <c r="O65" s="2089"/>
      <c r="P65" s="976">
        <v>0</v>
      </c>
      <c r="Q65" s="109"/>
    </row>
    <row r="66" spans="1:17" s="101" customFormat="1" ht="26.25" customHeight="1" x14ac:dyDescent="0.25">
      <c r="A66" s="1324" t="s">
        <v>148</v>
      </c>
      <c r="B66" s="635" t="s">
        <v>149</v>
      </c>
      <c r="C66" s="976">
        <f>D66+E66+F66+G66</f>
        <v>7170</v>
      </c>
      <c r="D66" s="630">
        <v>0</v>
      </c>
      <c r="E66" s="630">
        <f>соцзащита!D45</f>
        <v>2500</v>
      </c>
      <c r="F66" s="630">
        <f>соцзащита!D46</f>
        <v>4670</v>
      </c>
      <c r="G66" s="630">
        <v>0</v>
      </c>
      <c r="H66" s="108"/>
      <c r="I66" s="115"/>
      <c r="J66" s="115"/>
      <c r="K66" s="115"/>
      <c r="L66" s="115"/>
      <c r="M66" s="104"/>
      <c r="N66" s="104"/>
      <c r="O66" s="2089"/>
      <c r="P66" s="630">
        <v>0</v>
      </c>
      <c r="Q66" s="109"/>
    </row>
    <row r="67" spans="1:17" s="101" customFormat="1" ht="20.100000000000001" customHeight="1" x14ac:dyDescent="0.25">
      <c r="A67" s="1324"/>
      <c r="B67" s="628" t="s">
        <v>126</v>
      </c>
      <c r="C67" s="976">
        <f>D67+E67+F67+G67</f>
        <v>1042.9000000000001</v>
      </c>
      <c r="D67" s="630">
        <v>0</v>
      </c>
      <c r="E67" s="630">
        <f>соцзащита!H45</f>
        <v>0</v>
      </c>
      <c r="F67" s="630">
        <f>соцзащита!H46</f>
        <v>1042.9000000000001</v>
      </c>
      <c r="G67" s="630">
        <v>0</v>
      </c>
      <c r="H67" s="108"/>
      <c r="I67" s="115"/>
      <c r="J67" s="115"/>
      <c r="K67" s="115"/>
      <c r="L67" s="115"/>
      <c r="M67" s="104"/>
      <c r="N67" s="104"/>
      <c r="O67" s="2089"/>
      <c r="P67" s="630">
        <v>0</v>
      </c>
      <c r="Q67" s="109"/>
    </row>
    <row r="68" spans="1:17" s="101" customFormat="1" ht="20.100000000000001" customHeight="1" x14ac:dyDescent="0.25">
      <c r="A68" s="1324"/>
      <c r="B68" s="628" t="s">
        <v>127</v>
      </c>
      <c r="C68" s="976">
        <f>C67/C66*100</f>
        <v>14.545327754532778</v>
      </c>
      <c r="D68" s="976">
        <v>0</v>
      </c>
      <c r="E68" s="976">
        <f t="shared" ref="E68:F68" si="1">E67/E66*100</f>
        <v>0</v>
      </c>
      <c r="F68" s="976">
        <f t="shared" si="1"/>
        <v>22.331905781584585</v>
      </c>
      <c r="G68" s="976">
        <v>0</v>
      </c>
      <c r="H68" s="108"/>
      <c r="I68" s="115"/>
      <c r="J68" s="115"/>
      <c r="K68" s="115"/>
      <c r="L68" s="115"/>
      <c r="M68" s="104"/>
      <c r="N68" s="104"/>
      <c r="O68" s="2089"/>
      <c r="P68" s="976">
        <v>0</v>
      </c>
      <c r="Q68" s="109"/>
    </row>
    <row r="69" spans="1:17" s="101" customFormat="1" ht="27.75" customHeight="1" x14ac:dyDescent="0.25">
      <c r="A69" s="1324" t="s">
        <v>150</v>
      </c>
      <c r="B69" s="635" t="s">
        <v>151</v>
      </c>
      <c r="C69" s="976">
        <f>SUM(D69:G69)</f>
        <v>27379.5</v>
      </c>
      <c r="D69" s="976">
        <v>0</v>
      </c>
      <c r="E69" s="976">
        <f>соцзащита!D72</f>
        <v>12196</v>
      </c>
      <c r="F69" s="976">
        <f>соцзащита!D73</f>
        <v>15183.5</v>
      </c>
      <c r="G69" s="976">
        <v>0</v>
      </c>
      <c r="H69" s="108"/>
      <c r="I69" s="115"/>
      <c r="J69" s="115"/>
      <c r="K69" s="115"/>
      <c r="L69" s="115"/>
      <c r="M69" s="104"/>
      <c r="N69" s="104"/>
      <c r="O69" s="2089"/>
      <c r="P69" s="976">
        <v>0</v>
      </c>
      <c r="Q69" s="109"/>
    </row>
    <row r="70" spans="1:17" s="101" customFormat="1" ht="20.100000000000001" customHeight="1" x14ac:dyDescent="0.25">
      <c r="A70" s="1324"/>
      <c r="B70" s="628" t="s">
        <v>126</v>
      </c>
      <c r="C70" s="976">
        <f>D70+E70+F70+G70</f>
        <v>240.8</v>
      </c>
      <c r="D70" s="630">
        <v>0</v>
      </c>
      <c r="E70" s="630">
        <f>соцзащита!H72</f>
        <v>0</v>
      </c>
      <c r="F70" s="630">
        <f>соцзащита!H73</f>
        <v>240.8</v>
      </c>
      <c r="G70" s="630">
        <v>0</v>
      </c>
      <c r="H70" s="108"/>
      <c r="I70" s="115"/>
      <c r="J70" s="115"/>
      <c r="K70" s="115"/>
      <c r="L70" s="115"/>
      <c r="M70" s="104"/>
      <c r="N70" s="104"/>
      <c r="O70" s="2089"/>
      <c r="P70" s="630">
        <v>0</v>
      </c>
      <c r="Q70" s="109"/>
    </row>
    <row r="71" spans="1:17" s="101" customFormat="1" ht="20.100000000000001" customHeight="1" x14ac:dyDescent="0.25">
      <c r="A71" s="1324"/>
      <c r="B71" s="628" t="s">
        <v>127</v>
      </c>
      <c r="C71" s="976">
        <f>C70/C69*100</f>
        <v>0.87949012947643324</v>
      </c>
      <c r="D71" s="976">
        <v>0</v>
      </c>
      <c r="E71" s="976">
        <v>0</v>
      </c>
      <c r="F71" s="976">
        <f>F70/F69*100</f>
        <v>1.5859320973425102</v>
      </c>
      <c r="G71" s="976">
        <v>0</v>
      </c>
      <c r="H71" s="108"/>
      <c r="I71" s="115"/>
      <c r="J71" s="115"/>
      <c r="K71" s="115"/>
      <c r="L71" s="115"/>
      <c r="M71" s="104"/>
      <c r="N71" s="104"/>
      <c r="O71" s="2089"/>
      <c r="P71" s="976">
        <v>0</v>
      </c>
      <c r="Q71" s="109"/>
    </row>
    <row r="72" spans="1:17" s="101" customFormat="1" ht="26.25" customHeight="1" x14ac:dyDescent="0.25">
      <c r="A72" s="1235" t="s">
        <v>152</v>
      </c>
      <c r="B72" s="846" t="s">
        <v>153</v>
      </c>
      <c r="C72" s="2091" t="s">
        <v>154</v>
      </c>
      <c r="D72" s="2091"/>
      <c r="E72" s="2091"/>
      <c r="F72" s="2091"/>
      <c r="G72" s="2091"/>
      <c r="H72" s="2091"/>
      <c r="I72" s="2091"/>
      <c r="J72" s="2091"/>
      <c r="K72" s="2091"/>
      <c r="L72" s="2091"/>
      <c r="M72" s="2091"/>
      <c r="N72" s="2091"/>
      <c r="O72" s="2091"/>
      <c r="P72" s="2091"/>
      <c r="Q72" s="109"/>
    </row>
    <row r="73" spans="1:17" s="101" customFormat="1" ht="41.25" customHeight="1" x14ac:dyDescent="0.25">
      <c r="A73" s="1324" t="s">
        <v>155</v>
      </c>
      <c r="B73" s="635" t="s">
        <v>156</v>
      </c>
      <c r="C73" s="976">
        <f>SUM(D73:G73)</f>
        <v>200</v>
      </c>
      <c r="D73" s="976">
        <v>0</v>
      </c>
      <c r="E73" s="976">
        <v>0</v>
      </c>
      <c r="F73" s="976">
        <f>соцзащита!D86</f>
        <v>200</v>
      </c>
      <c r="G73" s="976">
        <v>0</v>
      </c>
      <c r="H73" s="108"/>
      <c r="I73" s="115"/>
      <c r="J73" s="115"/>
      <c r="K73" s="115"/>
      <c r="L73" s="115"/>
      <c r="M73" s="104"/>
      <c r="N73" s="104"/>
      <c r="O73" s="2089"/>
      <c r="P73" s="976">
        <v>0</v>
      </c>
      <c r="Q73" s="109"/>
    </row>
    <row r="74" spans="1:17" s="101" customFormat="1" ht="20.100000000000001" customHeight="1" x14ac:dyDescent="0.25">
      <c r="A74" s="1324"/>
      <c r="B74" s="628" t="s">
        <v>126</v>
      </c>
      <c r="C74" s="976">
        <f>D74+E74+F74+G74</f>
        <v>0</v>
      </c>
      <c r="D74" s="630">
        <v>0</v>
      </c>
      <c r="E74" s="630">
        <v>0</v>
      </c>
      <c r="F74" s="630">
        <f>соцзащита!H86</f>
        <v>0</v>
      </c>
      <c r="G74" s="630">
        <v>0</v>
      </c>
      <c r="H74" s="108"/>
      <c r="I74" s="115"/>
      <c r="J74" s="115"/>
      <c r="K74" s="115"/>
      <c r="L74" s="115"/>
      <c r="M74" s="104"/>
      <c r="N74" s="104"/>
      <c r="O74" s="2089"/>
      <c r="P74" s="630">
        <v>0</v>
      </c>
      <c r="Q74" s="109"/>
    </row>
    <row r="75" spans="1:17" s="101" customFormat="1" ht="20.100000000000001" customHeight="1" x14ac:dyDescent="0.25">
      <c r="A75" s="1324"/>
      <c r="B75" s="628" t="s">
        <v>127</v>
      </c>
      <c r="C75" s="976">
        <f>C74/C73*100</f>
        <v>0</v>
      </c>
      <c r="D75" s="976">
        <v>0</v>
      </c>
      <c r="E75" s="976">
        <v>0</v>
      </c>
      <c r="F75" s="976">
        <f t="shared" ref="F75" si="2">F74/F73*100</f>
        <v>0</v>
      </c>
      <c r="G75" s="976">
        <v>0</v>
      </c>
      <c r="H75" s="108"/>
      <c r="I75" s="115"/>
      <c r="J75" s="115"/>
      <c r="K75" s="115"/>
      <c r="L75" s="115"/>
      <c r="M75" s="104"/>
      <c r="N75" s="104"/>
      <c r="O75" s="2089"/>
      <c r="P75" s="976">
        <v>0</v>
      </c>
      <c r="Q75" s="109"/>
    </row>
    <row r="76" spans="1:17" s="101" customFormat="1" ht="20.25" customHeight="1" x14ac:dyDescent="0.25">
      <c r="A76" s="1331" t="s">
        <v>157</v>
      </c>
      <c r="B76" s="909" t="s">
        <v>158</v>
      </c>
      <c r="C76" s="910">
        <f>D76+E76+F76+G76</f>
        <v>488432.4</v>
      </c>
      <c r="D76" s="49">
        <v>0</v>
      </c>
      <c r="E76" s="49">
        <f>E82</f>
        <v>0</v>
      </c>
      <c r="F76" s="49">
        <f>'спорт  '!D63</f>
        <v>482632.4</v>
      </c>
      <c r="G76" s="49">
        <f>'спорт  '!D64</f>
        <v>5800</v>
      </c>
      <c r="H76" s="108">
        <f>I76+J76+K76+L76</f>
        <v>637888.1</v>
      </c>
      <c r="I76" s="115">
        <v>0</v>
      </c>
      <c r="J76" s="115">
        <v>0</v>
      </c>
      <c r="K76" s="117">
        <f>'[1]спорт  (3)'!$F$63</f>
        <v>567888.1</v>
      </c>
      <c r="L76" s="117">
        <f>'[1]спорт  (3)'!$G$63</f>
        <v>70000</v>
      </c>
      <c r="M76" s="104">
        <f>C76-H76</f>
        <v>-149455.69999999995</v>
      </c>
      <c r="N76" s="104">
        <f>F76-K76</f>
        <v>-85255.699999999953</v>
      </c>
      <c r="O76" s="2089"/>
      <c r="P76" s="49">
        <f>'спорт  '!M64</f>
        <v>0</v>
      </c>
      <c r="Q76" s="109"/>
    </row>
    <row r="77" spans="1:17" s="101" customFormat="1" ht="20.100000000000001" customHeight="1" x14ac:dyDescent="0.25">
      <c r="A77" s="1331"/>
      <c r="B77" s="911" t="s">
        <v>126</v>
      </c>
      <c r="C77" s="910">
        <f>D77+E77+F77+G77</f>
        <v>223595.5</v>
      </c>
      <c r="D77" s="49">
        <v>0</v>
      </c>
      <c r="E77" s="49">
        <f>E83</f>
        <v>0</v>
      </c>
      <c r="F77" s="49">
        <f>'спорт  '!H63</f>
        <v>221595.5</v>
      </c>
      <c r="G77" s="49">
        <f>G80</f>
        <v>2000</v>
      </c>
      <c r="H77" s="108"/>
      <c r="I77" s="115"/>
      <c r="J77" s="115"/>
      <c r="K77" s="117"/>
      <c r="L77" s="117"/>
      <c r="M77" s="104"/>
      <c r="N77" s="104"/>
      <c r="O77" s="2089"/>
      <c r="P77" s="49">
        <f>P80</f>
        <v>0</v>
      </c>
      <c r="Q77" s="109"/>
    </row>
    <row r="78" spans="1:17" s="101" customFormat="1" ht="20.100000000000001" customHeight="1" x14ac:dyDescent="0.25">
      <c r="A78" s="1331"/>
      <c r="B78" s="911" t="s">
        <v>127</v>
      </c>
      <c r="C78" s="910">
        <f>C77/C76*100</f>
        <v>45.778187524005368</v>
      </c>
      <c r="D78" s="49">
        <v>0</v>
      </c>
      <c r="E78" s="49">
        <f>E84</f>
        <v>0</v>
      </c>
      <c r="F78" s="49">
        <f>F77/F76*100</f>
        <v>45.913929524830905</v>
      </c>
      <c r="G78" s="49">
        <f>G81</f>
        <v>34.482758620689658</v>
      </c>
      <c r="H78" s="108"/>
      <c r="I78" s="115"/>
      <c r="J78" s="115"/>
      <c r="K78" s="117"/>
      <c r="L78" s="117"/>
      <c r="M78" s="104"/>
      <c r="N78" s="104"/>
      <c r="O78" s="2089"/>
      <c r="P78" s="49">
        <v>0</v>
      </c>
      <c r="Q78" s="109"/>
    </row>
    <row r="79" spans="1:17" s="101" customFormat="1" ht="20.100000000000001" customHeight="1" x14ac:dyDescent="0.3">
      <c r="A79" s="1322" t="s">
        <v>159</v>
      </c>
      <c r="B79" s="918" t="s">
        <v>160</v>
      </c>
      <c r="C79" s="913">
        <f>F79+G79</f>
        <v>305030.3</v>
      </c>
      <c r="D79" s="919">
        <v>0</v>
      </c>
      <c r="E79" s="919">
        <v>0</v>
      </c>
      <c r="F79" s="919">
        <f>'спорт  '!D38</f>
        <v>299230.3</v>
      </c>
      <c r="G79" s="919">
        <f>'спорт  '!D39</f>
        <v>5800</v>
      </c>
      <c r="H79" s="108"/>
      <c r="I79" s="115"/>
      <c r="J79" s="115"/>
      <c r="K79" s="117"/>
      <c r="L79" s="117"/>
      <c r="M79" s="104"/>
      <c r="N79" s="104"/>
      <c r="O79" s="2089"/>
      <c r="P79" s="919">
        <f>'спорт  '!M39</f>
        <v>0</v>
      </c>
      <c r="Q79" s="109"/>
    </row>
    <row r="80" spans="1:17" s="101" customFormat="1" ht="20.100000000000001" customHeight="1" x14ac:dyDescent="0.25">
      <c r="A80" s="1322"/>
      <c r="B80" s="911" t="s">
        <v>126</v>
      </c>
      <c r="C80" s="913">
        <f>D80+E80+F80+G80</f>
        <v>131894.40000000002</v>
      </c>
      <c r="D80" s="919">
        <v>0</v>
      </c>
      <c r="E80" s="919">
        <v>0</v>
      </c>
      <c r="F80" s="919">
        <f>'спорт  '!H38</f>
        <v>129894.40000000001</v>
      </c>
      <c r="G80" s="919">
        <f>'спорт  '!H39</f>
        <v>2000</v>
      </c>
      <c r="H80" s="108"/>
      <c r="I80" s="115"/>
      <c r="J80" s="115"/>
      <c r="K80" s="117"/>
      <c r="L80" s="117"/>
      <c r="M80" s="104"/>
      <c r="N80" s="104"/>
      <c r="O80" s="2089"/>
      <c r="P80" s="919">
        <f>'спорт  '!Q39</f>
        <v>0</v>
      </c>
      <c r="Q80" s="109"/>
    </row>
    <row r="81" spans="1:17" s="101" customFormat="1" ht="19.5" customHeight="1" x14ac:dyDescent="0.25">
      <c r="A81" s="1322"/>
      <c r="B81" s="911" t="s">
        <v>127</v>
      </c>
      <c r="C81" s="913">
        <f>C80/C79*100</f>
        <v>43.239769950722938</v>
      </c>
      <c r="D81" s="919">
        <v>0</v>
      </c>
      <c r="E81" s="919">
        <v>0</v>
      </c>
      <c r="F81" s="919">
        <f>F80/F79*100</f>
        <v>43.409507660153409</v>
      </c>
      <c r="G81" s="919">
        <f>G80/G79*100</f>
        <v>34.482758620689658</v>
      </c>
      <c r="H81" s="108"/>
      <c r="I81" s="115"/>
      <c r="J81" s="115"/>
      <c r="K81" s="117"/>
      <c r="L81" s="117"/>
      <c r="M81" s="104"/>
      <c r="N81" s="104"/>
      <c r="O81" s="2089"/>
      <c r="P81" s="919">
        <v>0</v>
      </c>
      <c r="Q81" s="109"/>
    </row>
    <row r="82" spans="1:17" s="101" customFormat="1" ht="20.100000000000001" customHeight="1" x14ac:dyDescent="0.25">
      <c r="A82" s="1322" t="s">
        <v>161</v>
      </c>
      <c r="B82" s="912" t="s">
        <v>162</v>
      </c>
      <c r="C82" s="913">
        <f>E82+F82</f>
        <v>183402.1</v>
      </c>
      <c r="D82" s="919">
        <v>0</v>
      </c>
      <c r="E82" s="919">
        <v>0</v>
      </c>
      <c r="F82" s="919">
        <f>'спорт  '!D60</f>
        <v>183402.1</v>
      </c>
      <c r="G82" s="919">
        <v>0</v>
      </c>
      <c r="H82" s="108"/>
      <c r="I82" s="115"/>
      <c r="J82" s="115"/>
      <c r="K82" s="117"/>
      <c r="L82" s="117"/>
      <c r="M82" s="104"/>
      <c r="N82" s="104"/>
      <c r="O82" s="2089"/>
      <c r="P82" s="919">
        <v>0</v>
      </c>
      <c r="Q82" s="109"/>
    </row>
    <row r="83" spans="1:17" s="101" customFormat="1" ht="20.100000000000001" customHeight="1" x14ac:dyDescent="0.25">
      <c r="A83" s="1322"/>
      <c r="B83" s="911" t="s">
        <v>126</v>
      </c>
      <c r="C83" s="913">
        <f>E83+F83</f>
        <v>91701.1</v>
      </c>
      <c r="D83" s="919">
        <v>0</v>
      </c>
      <c r="E83" s="919">
        <v>0</v>
      </c>
      <c r="F83" s="919">
        <f>'спорт  '!H60</f>
        <v>91701.1</v>
      </c>
      <c r="G83" s="919">
        <v>0</v>
      </c>
      <c r="H83" s="108"/>
      <c r="I83" s="115"/>
      <c r="J83" s="115"/>
      <c r="K83" s="117"/>
      <c r="L83" s="117"/>
      <c r="M83" s="104"/>
      <c r="N83" s="104"/>
      <c r="O83" s="2089"/>
      <c r="P83" s="919">
        <v>0</v>
      </c>
      <c r="Q83" s="109"/>
    </row>
    <row r="84" spans="1:17" s="101" customFormat="1" ht="20.100000000000001" customHeight="1" x14ac:dyDescent="0.25">
      <c r="A84" s="1322"/>
      <c r="B84" s="911" t="s">
        <v>127</v>
      </c>
      <c r="C84" s="913">
        <f>C83/C82*100</f>
        <v>50.000027262501355</v>
      </c>
      <c r="D84" s="919">
        <v>0</v>
      </c>
      <c r="E84" s="919">
        <v>0</v>
      </c>
      <c r="F84" s="919">
        <f>F83/F82*100</f>
        <v>50.000027262501355</v>
      </c>
      <c r="G84" s="919">
        <v>0</v>
      </c>
      <c r="H84" s="108"/>
      <c r="I84" s="115"/>
      <c r="J84" s="115"/>
      <c r="K84" s="117"/>
      <c r="L84" s="117"/>
      <c r="M84" s="104"/>
      <c r="N84" s="104"/>
      <c r="O84" s="2089"/>
      <c r="P84" s="919">
        <v>0</v>
      </c>
      <c r="Q84" s="109"/>
    </row>
    <row r="85" spans="1:17" s="318" customFormat="1" ht="19.5" customHeight="1" x14ac:dyDescent="0.25">
      <c r="A85" s="1331" t="s">
        <v>163</v>
      </c>
      <c r="B85" s="920" t="s">
        <v>164</v>
      </c>
      <c r="C85" s="49">
        <f>SUM(D85:G85)</f>
        <v>7865.8</v>
      </c>
      <c r="D85" s="49">
        <f t="shared" ref="D85:G86" si="3">D88+D91+D94+D97</f>
        <v>0</v>
      </c>
      <c r="E85" s="49">
        <f>E88+E91+E94+E97</f>
        <v>3009.8</v>
      </c>
      <c r="F85" s="49">
        <f>F88+F91+F94+F97</f>
        <v>4856</v>
      </c>
      <c r="G85" s="49">
        <f t="shared" si="3"/>
        <v>0</v>
      </c>
      <c r="H85" s="315">
        <f>I85+J85+K85+L85</f>
        <v>9645.4</v>
      </c>
      <c r="I85" s="316">
        <v>0</v>
      </c>
      <c r="J85" s="316">
        <v>3844</v>
      </c>
      <c r="K85" s="316">
        <v>5801.4</v>
      </c>
      <c r="L85" s="316">
        <v>0</v>
      </c>
      <c r="M85" s="317">
        <f>C85-H85</f>
        <v>-1779.5999999999995</v>
      </c>
      <c r="N85" s="317">
        <f>F85-K85</f>
        <v>-945.39999999999964</v>
      </c>
      <c r="O85" s="2092"/>
      <c r="P85" s="49">
        <f t="shared" ref="P85" si="4">P88+P91+P94+P97</f>
        <v>0</v>
      </c>
      <c r="Q85" s="319"/>
    </row>
    <row r="86" spans="1:17" s="318" customFormat="1" ht="19.5" customHeight="1" x14ac:dyDescent="0.25">
      <c r="A86" s="1331"/>
      <c r="B86" s="911" t="s">
        <v>126</v>
      </c>
      <c r="C86" s="49">
        <f>SUM(D86:G86)</f>
        <v>1648.8999999999999</v>
      </c>
      <c r="D86" s="49">
        <f>D89+D92+D95+D98</f>
        <v>0</v>
      </c>
      <c r="E86" s="49">
        <f>E89+E92+E95+E98</f>
        <v>1571.8</v>
      </c>
      <c r="F86" s="49">
        <f>F89+F92+F95+F98</f>
        <v>77.099999999999994</v>
      </c>
      <c r="G86" s="49">
        <f t="shared" si="3"/>
        <v>0</v>
      </c>
      <c r="H86" s="315"/>
      <c r="I86" s="316"/>
      <c r="J86" s="316"/>
      <c r="K86" s="316"/>
      <c r="L86" s="316"/>
      <c r="M86" s="317"/>
      <c r="N86" s="317"/>
      <c r="O86" s="2092"/>
      <c r="P86" s="49">
        <f t="shared" ref="P86" si="5">P89+P92+P95+P98</f>
        <v>0</v>
      </c>
      <c r="Q86" s="319"/>
    </row>
    <row r="87" spans="1:17" s="318" customFormat="1" ht="20.100000000000001" customHeight="1" x14ac:dyDescent="0.25">
      <c r="A87" s="1331"/>
      <c r="B87" s="911" t="s">
        <v>127</v>
      </c>
      <c r="C87" s="910">
        <f>C86/C85*100</f>
        <v>20.96290269266953</v>
      </c>
      <c r="D87" s="910">
        <v>0</v>
      </c>
      <c r="E87" s="910">
        <f>E86/E85*100</f>
        <v>52.222739052428722</v>
      </c>
      <c r="F87" s="910">
        <f>F86/F85*100</f>
        <v>1.5877265238879736</v>
      </c>
      <c r="G87" s="910">
        <v>0</v>
      </c>
      <c r="H87" s="315"/>
      <c r="I87" s="316"/>
      <c r="J87" s="316"/>
      <c r="K87" s="316"/>
      <c r="L87" s="316"/>
      <c r="M87" s="317"/>
      <c r="N87" s="317"/>
      <c r="O87" s="2092"/>
      <c r="P87" s="910">
        <v>0</v>
      </c>
      <c r="Q87" s="319"/>
    </row>
    <row r="88" spans="1:17" s="318" customFormat="1" ht="36.75" customHeight="1" x14ac:dyDescent="0.25">
      <c r="A88" s="1322" t="s">
        <v>165</v>
      </c>
      <c r="B88" s="912" t="s">
        <v>794</v>
      </c>
      <c r="C88" s="913">
        <f>SUM(D88:G88)</f>
        <v>570</v>
      </c>
      <c r="D88" s="919">
        <v>0</v>
      </c>
      <c r="E88" s="913">
        <v>0</v>
      </c>
      <c r="F88" s="913">
        <f>'сел.х-во'!D12</f>
        <v>570</v>
      </c>
      <c r="G88" s="919">
        <v>0</v>
      </c>
      <c r="H88" s="315"/>
      <c r="I88" s="316"/>
      <c r="J88" s="316"/>
      <c r="K88" s="316"/>
      <c r="L88" s="316"/>
      <c r="M88" s="317"/>
      <c r="N88" s="317"/>
      <c r="O88" s="2092"/>
      <c r="P88" s="919">
        <v>0</v>
      </c>
      <c r="Q88" s="319"/>
    </row>
    <row r="89" spans="1:17" s="318" customFormat="1" ht="20.100000000000001" customHeight="1" x14ac:dyDescent="0.25">
      <c r="A89" s="1322"/>
      <c r="B89" s="911" t="s">
        <v>126</v>
      </c>
      <c r="C89" s="913">
        <f>SUM(D89:G89)</f>
        <v>77.099999999999994</v>
      </c>
      <c r="D89" s="919">
        <v>0</v>
      </c>
      <c r="E89" s="913">
        <v>0</v>
      </c>
      <c r="F89" s="913">
        <f>'сел.х-во'!H12</f>
        <v>77.099999999999994</v>
      </c>
      <c r="G89" s="919">
        <v>0</v>
      </c>
      <c r="H89" s="315"/>
      <c r="I89" s="316"/>
      <c r="J89" s="316"/>
      <c r="K89" s="316"/>
      <c r="L89" s="316"/>
      <c r="M89" s="317"/>
      <c r="N89" s="317"/>
      <c r="O89" s="2092"/>
      <c r="P89" s="919">
        <v>0</v>
      </c>
      <c r="Q89" s="319"/>
    </row>
    <row r="90" spans="1:17" s="318" customFormat="1" ht="20.100000000000001" customHeight="1" x14ac:dyDescent="0.25">
      <c r="A90" s="1322"/>
      <c r="B90" s="911" t="s">
        <v>127</v>
      </c>
      <c r="C90" s="913">
        <f>C89/C88*100</f>
        <v>13.526315789473683</v>
      </c>
      <c r="D90" s="919">
        <v>0</v>
      </c>
      <c r="E90" s="913">
        <v>0</v>
      </c>
      <c r="F90" s="913">
        <f>F89/F88*100</f>
        <v>13.526315789473683</v>
      </c>
      <c r="G90" s="919">
        <v>0</v>
      </c>
      <c r="H90" s="315"/>
      <c r="I90" s="316"/>
      <c r="J90" s="316"/>
      <c r="K90" s="316"/>
      <c r="L90" s="316"/>
      <c r="M90" s="317"/>
      <c r="N90" s="317"/>
      <c r="O90" s="2092"/>
      <c r="P90" s="919">
        <v>0</v>
      </c>
      <c r="Q90" s="319"/>
    </row>
    <row r="91" spans="1:17" s="318" customFormat="1" ht="40.5" customHeight="1" x14ac:dyDescent="0.25">
      <c r="A91" s="1322" t="s">
        <v>166</v>
      </c>
      <c r="B91" s="912" t="s">
        <v>167</v>
      </c>
      <c r="C91" s="913">
        <f>SUM(D91:G91)</f>
        <v>3386</v>
      </c>
      <c r="D91" s="919">
        <v>0</v>
      </c>
      <c r="E91" s="913">
        <v>0</v>
      </c>
      <c r="F91" s="913">
        <f>'сел.х-во'!D16</f>
        <v>3386</v>
      </c>
      <c r="G91" s="919">
        <v>0</v>
      </c>
      <c r="H91" s="315"/>
      <c r="I91" s="316"/>
      <c r="J91" s="316"/>
      <c r="K91" s="316"/>
      <c r="L91" s="316"/>
      <c r="M91" s="317"/>
      <c r="N91" s="317"/>
      <c r="O91" s="2092"/>
      <c r="P91" s="919">
        <v>0</v>
      </c>
      <c r="Q91" s="319"/>
    </row>
    <row r="92" spans="1:17" s="318" customFormat="1" ht="20.100000000000001" customHeight="1" x14ac:dyDescent="0.25">
      <c r="A92" s="1322"/>
      <c r="B92" s="911" t="s">
        <v>126</v>
      </c>
      <c r="C92" s="913">
        <f>SUM(D92:G92)</f>
        <v>0</v>
      </c>
      <c r="D92" s="919">
        <v>0</v>
      </c>
      <c r="E92" s="913">
        <v>0</v>
      </c>
      <c r="F92" s="913">
        <f>'[2]сел.х-во'!H16</f>
        <v>0</v>
      </c>
      <c r="G92" s="919">
        <v>0</v>
      </c>
      <c r="H92" s="315"/>
      <c r="I92" s="316"/>
      <c r="J92" s="316"/>
      <c r="K92" s="316"/>
      <c r="L92" s="316"/>
      <c r="M92" s="317"/>
      <c r="N92" s="317"/>
      <c r="O92" s="2092"/>
      <c r="P92" s="919">
        <v>0</v>
      </c>
      <c r="Q92" s="319"/>
    </row>
    <row r="93" spans="1:17" s="318" customFormat="1" ht="26.25" customHeight="1" x14ac:dyDescent="0.25">
      <c r="A93" s="1322"/>
      <c r="B93" s="911" t="s">
        <v>127</v>
      </c>
      <c r="C93" s="913">
        <f>C92/C91*100</f>
        <v>0</v>
      </c>
      <c r="D93" s="913">
        <v>0</v>
      </c>
      <c r="E93" s="913">
        <v>0</v>
      </c>
      <c r="F93" s="913">
        <f>F92/F91*100</f>
        <v>0</v>
      </c>
      <c r="G93" s="913">
        <v>0</v>
      </c>
      <c r="H93" s="315"/>
      <c r="I93" s="316"/>
      <c r="J93" s="316"/>
      <c r="K93" s="316"/>
      <c r="L93" s="316"/>
      <c r="M93" s="317"/>
      <c r="N93" s="317"/>
      <c r="O93" s="2092"/>
      <c r="P93" s="913">
        <v>0</v>
      </c>
      <c r="Q93" s="319"/>
    </row>
    <row r="94" spans="1:17" s="318" customFormat="1" ht="40.5" customHeight="1" x14ac:dyDescent="0.25">
      <c r="A94" s="1322" t="s">
        <v>168</v>
      </c>
      <c r="B94" s="912" t="s">
        <v>169</v>
      </c>
      <c r="C94" s="913">
        <f>SUM(D94:G94)</f>
        <v>3909.8</v>
      </c>
      <c r="D94" s="919">
        <v>0</v>
      </c>
      <c r="E94" s="913">
        <f>'сел.х-во'!D27</f>
        <v>3009.8</v>
      </c>
      <c r="F94" s="913">
        <f>'сел.х-во'!D28</f>
        <v>900</v>
      </c>
      <c r="G94" s="919">
        <v>0</v>
      </c>
      <c r="H94" s="315"/>
      <c r="I94" s="316"/>
      <c r="J94" s="316"/>
      <c r="K94" s="316"/>
      <c r="L94" s="316"/>
      <c r="M94" s="317"/>
      <c r="N94" s="317"/>
      <c r="O94" s="2092"/>
      <c r="P94" s="919">
        <v>0</v>
      </c>
      <c r="Q94" s="319"/>
    </row>
    <row r="95" spans="1:17" s="318" customFormat="1" ht="20.100000000000001" customHeight="1" x14ac:dyDescent="0.25">
      <c r="A95" s="1322"/>
      <c r="B95" s="911" t="s">
        <v>126</v>
      </c>
      <c r="C95" s="913">
        <f>SUM(D95:G95)</f>
        <v>1571.8</v>
      </c>
      <c r="D95" s="919">
        <v>0</v>
      </c>
      <c r="E95" s="913">
        <f>'сел.х-во'!H27</f>
        <v>1571.8</v>
      </c>
      <c r="F95" s="913">
        <f>'сел.х-во'!H28</f>
        <v>0</v>
      </c>
      <c r="G95" s="919">
        <v>0</v>
      </c>
      <c r="H95" s="315"/>
      <c r="I95" s="316"/>
      <c r="J95" s="316"/>
      <c r="K95" s="316"/>
      <c r="L95" s="316"/>
      <c r="M95" s="317"/>
      <c r="N95" s="317"/>
      <c r="O95" s="2092"/>
      <c r="P95" s="919">
        <v>0</v>
      </c>
      <c r="Q95" s="319"/>
    </row>
    <row r="96" spans="1:17" s="318" customFormat="1" ht="20.100000000000001" customHeight="1" x14ac:dyDescent="0.25">
      <c r="A96" s="1322"/>
      <c r="B96" s="911" t="s">
        <v>127</v>
      </c>
      <c r="C96" s="913">
        <f>C95/C94*100</f>
        <v>40.201544836052996</v>
      </c>
      <c r="D96" s="913">
        <v>0</v>
      </c>
      <c r="E96" s="913">
        <f>E95/E94*100</f>
        <v>52.222739052428722</v>
      </c>
      <c r="F96" s="913">
        <f>F95/F94*100</f>
        <v>0</v>
      </c>
      <c r="G96" s="913">
        <v>0</v>
      </c>
      <c r="H96" s="315"/>
      <c r="I96" s="316"/>
      <c r="J96" s="316"/>
      <c r="K96" s="316"/>
      <c r="L96" s="316"/>
      <c r="M96" s="317"/>
      <c r="N96" s="317"/>
      <c r="O96" s="2092"/>
      <c r="P96" s="913">
        <v>0</v>
      </c>
      <c r="Q96" s="319"/>
    </row>
    <row r="97" spans="1:17" s="318" customFormat="1" ht="38.25" customHeight="1" x14ac:dyDescent="0.25">
      <c r="A97" s="1322" t="s">
        <v>170</v>
      </c>
      <c r="B97" s="912" t="s">
        <v>171</v>
      </c>
      <c r="C97" s="913">
        <f>SUM(D97:G97)</f>
        <v>0</v>
      </c>
      <c r="D97" s="919">
        <v>0</v>
      </c>
      <c r="E97" s="913">
        <v>0</v>
      </c>
      <c r="F97" s="913">
        <f>'сел.х-во'!D32</f>
        <v>0</v>
      </c>
      <c r="G97" s="919">
        <v>0</v>
      </c>
      <c r="H97" s="315"/>
      <c r="I97" s="316"/>
      <c r="J97" s="316"/>
      <c r="K97" s="316"/>
      <c r="L97" s="316"/>
      <c r="M97" s="317"/>
      <c r="N97" s="317"/>
      <c r="O97" s="2092"/>
      <c r="P97" s="919">
        <v>0</v>
      </c>
      <c r="Q97" s="319"/>
    </row>
    <row r="98" spans="1:17" s="318" customFormat="1" ht="20.100000000000001" customHeight="1" x14ac:dyDescent="0.25">
      <c r="A98" s="1322"/>
      <c r="B98" s="911" t="s">
        <v>126</v>
      </c>
      <c r="C98" s="913">
        <f>SUM(D98:G98)</f>
        <v>0</v>
      </c>
      <c r="D98" s="919">
        <v>0</v>
      </c>
      <c r="E98" s="913">
        <v>0</v>
      </c>
      <c r="F98" s="913">
        <v>0</v>
      </c>
      <c r="G98" s="919">
        <v>0</v>
      </c>
      <c r="H98" s="315"/>
      <c r="I98" s="316"/>
      <c r="J98" s="316"/>
      <c r="K98" s="316"/>
      <c r="L98" s="316"/>
      <c r="M98" s="317"/>
      <c r="N98" s="317"/>
      <c r="O98" s="2092"/>
      <c r="P98" s="919">
        <v>0</v>
      </c>
      <c r="Q98" s="319"/>
    </row>
    <row r="99" spans="1:17" s="318" customFormat="1" ht="20.100000000000001" customHeight="1" x14ac:dyDescent="0.25">
      <c r="A99" s="1322"/>
      <c r="B99" s="911" t="s">
        <v>127</v>
      </c>
      <c r="C99" s="913">
        <v>0</v>
      </c>
      <c r="D99" s="919">
        <v>0</v>
      </c>
      <c r="E99" s="913">
        <v>0</v>
      </c>
      <c r="F99" s="913">
        <v>0</v>
      </c>
      <c r="G99" s="919">
        <v>0</v>
      </c>
      <c r="H99" s="315"/>
      <c r="I99" s="316"/>
      <c r="J99" s="316"/>
      <c r="K99" s="316"/>
      <c r="L99" s="316"/>
      <c r="M99" s="317"/>
      <c r="N99" s="317"/>
      <c r="O99" s="2092"/>
      <c r="P99" s="919">
        <v>0</v>
      </c>
      <c r="Q99" s="319"/>
    </row>
    <row r="100" spans="1:17" s="318" customFormat="1" ht="25.5" customHeight="1" x14ac:dyDescent="0.25">
      <c r="A100" s="1331" t="s">
        <v>172</v>
      </c>
      <c r="B100" s="909" t="s">
        <v>173</v>
      </c>
      <c r="C100" s="49">
        <f>SUM(D100:G100)</f>
        <v>74036.100000000006</v>
      </c>
      <c r="D100" s="49">
        <f t="shared" ref="D100:G101" si="6">D103+D106+D109</f>
        <v>0</v>
      </c>
      <c r="E100" s="49">
        <f>E112</f>
        <v>33161</v>
      </c>
      <c r="F100" s="49">
        <f>F103+F109+F112</f>
        <v>40875.1</v>
      </c>
      <c r="G100" s="49">
        <f t="shared" si="6"/>
        <v>0</v>
      </c>
      <c r="H100" s="315">
        <f>I100+J100+K100+L100</f>
        <v>43668.57</v>
      </c>
      <c r="I100" s="316">
        <v>0</v>
      </c>
      <c r="J100" s="316">
        <v>0</v>
      </c>
      <c r="K100" s="316">
        <v>43668.57</v>
      </c>
      <c r="L100" s="316">
        <v>0</v>
      </c>
      <c r="M100" s="317">
        <f>C100-H100</f>
        <v>30367.530000000006</v>
      </c>
      <c r="N100" s="317">
        <f>F100-K100</f>
        <v>-2793.4700000000012</v>
      </c>
      <c r="O100" s="2092"/>
      <c r="P100" s="49">
        <f t="shared" ref="P100" si="7">P103+P106+P109</f>
        <v>0</v>
      </c>
      <c r="Q100" s="319"/>
    </row>
    <row r="101" spans="1:17" s="318" customFormat="1" ht="20.100000000000001" customHeight="1" x14ac:dyDescent="0.25">
      <c r="A101" s="1331"/>
      <c r="B101" s="911" t="s">
        <v>126</v>
      </c>
      <c r="C101" s="49">
        <f>SUM(D101:G101)</f>
        <v>12905.4</v>
      </c>
      <c r="D101" s="49">
        <f>D104+D107+D110</f>
        <v>0</v>
      </c>
      <c r="E101" s="49">
        <f t="shared" si="6"/>
        <v>0</v>
      </c>
      <c r="F101" s="49">
        <f>F104+F107+F110</f>
        <v>12905.4</v>
      </c>
      <c r="G101" s="49">
        <f t="shared" si="6"/>
        <v>0</v>
      </c>
      <c r="H101" s="315"/>
      <c r="I101" s="316"/>
      <c r="J101" s="316"/>
      <c r="K101" s="316"/>
      <c r="L101" s="316"/>
      <c r="M101" s="317"/>
      <c r="N101" s="317"/>
      <c r="O101" s="2092"/>
      <c r="P101" s="49">
        <f t="shared" ref="P101" si="8">P104+P107+P110</f>
        <v>0</v>
      </c>
      <c r="Q101" s="319"/>
    </row>
    <row r="102" spans="1:17" s="318" customFormat="1" ht="20.100000000000001" customHeight="1" x14ac:dyDescent="0.25">
      <c r="A102" s="1331"/>
      <c r="B102" s="911" t="s">
        <v>127</v>
      </c>
      <c r="C102" s="49">
        <f>C101/C100*100</f>
        <v>17.431226118069425</v>
      </c>
      <c r="D102" s="49">
        <v>0</v>
      </c>
      <c r="E102" s="49">
        <v>0</v>
      </c>
      <c r="F102" s="910">
        <f>F101/F100*100</f>
        <v>31.572766794454328</v>
      </c>
      <c r="G102" s="49">
        <v>0</v>
      </c>
      <c r="H102" s="315"/>
      <c r="I102" s="316"/>
      <c r="J102" s="316"/>
      <c r="K102" s="316"/>
      <c r="L102" s="316"/>
      <c r="M102" s="317"/>
      <c r="N102" s="317"/>
      <c r="O102" s="2092"/>
      <c r="P102" s="49">
        <v>0</v>
      </c>
      <c r="Q102" s="319"/>
    </row>
    <row r="103" spans="1:17" s="318" customFormat="1" ht="20.100000000000001" customHeight="1" x14ac:dyDescent="0.25">
      <c r="A103" s="1322" t="s">
        <v>174</v>
      </c>
      <c r="B103" s="912" t="s">
        <v>175</v>
      </c>
      <c r="C103" s="913">
        <f>SUM(D103:G103)</f>
        <v>40320.1</v>
      </c>
      <c r="D103" s="919">
        <v>0</v>
      </c>
      <c r="E103" s="919">
        <v>0</v>
      </c>
      <c r="F103" s="919">
        <f>экология!D17</f>
        <v>40320.1</v>
      </c>
      <c r="G103" s="919">
        <v>0</v>
      </c>
      <c r="H103" s="316"/>
      <c r="I103" s="315"/>
      <c r="J103" s="315"/>
      <c r="K103" s="2093"/>
      <c r="L103" s="2093"/>
      <c r="M103" s="317"/>
      <c r="N103" s="317"/>
      <c r="O103" s="2092"/>
      <c r="P103" s="919">
        <v>0</v>
      </c>
      <c r="Q103" s="319"/>
    </row>
    <row r="104" spans="1:17" s="318" customFormat="1" ht="20.100000000000001" customHeight="1" x14ac:dyDescent="0.25">
      <c r="A104" s="1322"/>
      <c r="B104" s="911" t="s">
        <v>126</v>
      </c>
      <c r="C104" s="913">
        <f>SUM(D104:G104)</f>
        <v>12905.4</v>
      </c>
      <c r="D104" s="919">
        <v>0</v>
      </c>
      <c r="E104" s="919">
        <v>0</v>
      </c>
      <c r="F104" s="919">
        <f>экология!H17</f>
        <v>12905.4</v>
      </c>
      <c r="G104" s="919">
        <v>0</v>
      </c>
      <c r="H104" s="316"/>
      <c r="I104" s="315"/>
      <c r="J104" s="315"/>
      <c r="K104" s="2093"/>
      <c r="L104" s="2093"/>
      <c r="M104" s="317"/>
      <c r="N104" s="317"/>
      <c r="O104" s="2092"/>
      <c r="P104" s="919">
        <v>0</v>
      </c>
      <c r="Q104" s="319"/>
    </row>
    <row r="105" spans="1:17" s="318" customFormat="1" ht="20.100000000000001" customHeight="1" x14ac:dyDescent="0.25">
      <c r="A105" s="1322"/>
      <c r="B105" s="911" t="s">
        <v>127</v>
      </c>
      <c r="C105" s="913">
        <f>C104/C103*100</f>
        <v>32.007361092854431</v>
      </c>
      <c r="D105" s="913">
        <v>0</v>
      </c>
      <c r="E105" s="913">
        <v>0</v>
      </c>
      <c r="F105" s="913">
        <f>F104/F103*100</f>
        <v>32.007361092854431</v>
      </c>
      <c r="G105" s="913">
        <v>0</v>
      </c>
      <c r="H105" s="316"/>
      <c r="I105" s="315"/>
      <c r="J105" s="315"/>
      <c r="K105" s="2093"/>
      <c r="L105" s="2093"/>
      <c r="M105" s="317"/>
      <c r="N105" s="317"/>
      <c r="O105" s="2092"/>
      <c r="P105" s="913">
        <v>0</v>
      </c>
      <c r="Q105" s="319"/>
    </row>
    <row r="106" spans="1:17" s="318" customFormat="1" ht="20.100000000000001" customHeight="1" x14ac:dyDescent="0.25">
      <c r="A106" s="1322" t="s">
        <v>176</v>
      </c>
      <c r="B106" s="912" t="s">
        <v>177</v>
      </c>
      <c r="C106" s="913">
        <f>SUM(D106:G106)</f>
        <v>0</v>
      </c>
      <c r="D106" s="919">
        <v>0</v>
      </c>
      <c r="E106" s="913">
        <v>0</v>
      </c>
      <c r="F106" s="919">
        <f>экология!D23</f>
        <v>0</v>
      </c>
      <c r="G106" s="919">
        <v>0</v>
      </c>
      <c r="H106" s="316"/>
      <c r="I106" s="315"/>
      <c r="J106" s="315"/>
      <c r="K106" s="2093"/>
      <c r="L106" s="2093"/>
      <c r="M106" s="317"/>
      <c r="N106" s="317"/>
      <c r="O106" s="2092"/>
      <c r="P106" s="919">
        <v>0</v>
      </c>
      <c r="Q106" s="319"/>
    </row>
    <row r="107" spans="1:17" s="318" customFormat="1" ht="20.100000000000001" customHeight="1" x14ac:dyDescent="0.25">
      <c r="A107" s="1322"/>
      <c r="B107" s="911" t="s">
        <v>126</v>
      </c>
      <c r="C107" s="913">
        <f>SUM(D107:G107)</f>
        <v>0</v>
      </c>
      <c r="D107" s="919">
        <v>0</v>
      </c>
      <c r="E107" s="913">
        <v>0</v>
      </c>
      <c r="F107" s="919">
        <v>0</v>
      </c>
      <c r="G107" s="919">
        <v>0</v>
      </c>
      <c r="H107" s="316"/>
      <c r="I107" s="315"/>
      <c r="J107" s="315"/>
      <c r="K107" s="2093"/>
      <c r="L107" s="2093"/>
      <c r="M107" s="317"/>
      <c r="N107" s="317"/>
      <c r="O107" s="2092"/>
      <c r="P107" s="919">
        <v>0</v>
      </c>
      <c r="Q107" s="319"/>
    </row>
    <row r="108" spans="1:17" s="318" customFormat="1" ht="23.25" customHeight="1" x14ac:dyDescent="0.25">
      <c r="A108" s="1322"/>
      <c r="B108" s="911" t="s">
        <v>127</v>
      </c>
      <c r="C108" s="913">
        <v>0</v>
      </c>
      <c r="D108" s="913">
        <v>0</v>
      </c>
      <c r="E108" s="913">
        <v>0</v>
      </c>
      <c r="F108" s="913">
        <v>0</v>
      </c>
      <c r="G108" s="913">
        <v>0</v>
      </c>
      <c r="H108" s="316"/>
      <c r="I108" s="315"/>
      <c r="J108" s="315"/>
      <c r="K108" s="2093"/>
      <c r="L108" s="2093"/>
      <c r="M108" s="317"/>
      <c r="N108" s="317"/>
      <c r="O108" s="2092"/>
      <c r="P108" s="913">
        <v>0</v>
      </c>
      <c r="Q108" s="319"/>
    </row>
    <row r="109" spans="1:17" s="318" customFormat="1" ht="20.100000000000001" customHeight="1" x14ac:dyDescent="0.3">
      <c r="A109" s="1322" t="s">
        <v>178</v>
      </c>
      <c r="B109" s="945" t="s">
        <v>179</v>
      </c>
      <c r="C109" s="913">
        <f>SUM(D109:G109)</f>
        <v>220</v>
      </c>
      <c r="D109" s="919">
        <v>0</v>
      </c>
      <c r="E109" s="913">
        <v>0</v>
      </c>
      <c r="F109" s="919">
        <f>экология!D28</f>
        <v>220</v>
      </c>
      <c r="G109" s="919">
        <v>0</v>
      </c>
      <c r="H109" s="316"/>
      <c r="I109" s="315"/>
      <c r="J109" s="315"/>
      <c r="K109" s="2093"/>
      <c r="L109" s="2093"/>
      <c r="M109" s="317"/>
      <c r="N109" s="317"/>
      <c r="O109" s="2092"/>
      <c r="P109" s="919">
        <v>0</v>
      </c>
      <c r="Q109" s="319"/>
    </row>
    <row r="110" spans="1:17" s="318" customFormat="1" ht="20.100000000000001" customHeight="1" x14ac:dyDescent="0.25">
      <c r="A110" s="1322"/>
      <c r="B110" s="911" t="s">
        <v>126</v>
      </c>
      <c r="C110" s="913">
        <f>SUM(D110:G110)</f>
        <v>0</v>
      </c>
      <c r="D110" s="919">
        <v>0</v>
      </c>
      <c r="E110" s="913">
        <v>0</v>
      </c>
      <c r="F110" s="919">
        <f>экология!H28</f>
        <v>0</v>
      </c>
      <c r="G110" s="919">
        <v>0</v>
      </c>
      <c r="H110" s="316"/>
      <c r="I110" s="315"/>
      <c r="J110" s="315"/>
      <c r="K110" s="2093"/>
      <c r="L110" s="2093"/>
      <c r="M110" s="317"/>
      <c r="N110" s="317"/>
      <c r="O110" s="2092"/>
      <c r="P110" s="919">
        <v>0</v>
      </c>
      <c r="Q110" s="319"/>
    </row>
    <row r="111" spans="1:17" s="318" customFormat="1" ht="20.100000000000001" customHeight="1" x14ac:dyDescent="0.25">
      <c r="A111" s="1322"/>
      <c r="B111" s="911" t="s">
        <v>127</v>
      </c>
      <c r="C111" s="913">
        <v>0</v>
      </c>
      <c r="D111" s="913">
        <v>0</v>
      </c>
      <c r="E111" s="913">
        <v>0</v>
      </c>
      <c r="F111" s="913">
        <v>0</v>
      </c>
      <c r="G111" s="913">
        <v>0</v>
      </c>
      <c r="H111" s="316"/>
      <c r="I111" s="315"/>
      <c r="J111" s="315"/>
      <c r="K111" s="2093"/>
      <c r="L111" s="2093"/>
      <c r="M111" s="317"/>
      <c r="N111" s="317"/>
      <c r="O111" s="2092"/>
      <c r="P111" s="913">
        <v>0</v>
      </c>
      <c r="Q111" s="319"/>
    </row>
    <row r="112" spans="1:17" s="318" customFormat="1" ht="42.75" customHeight="1" x14ac:dyDescent="0.25">
      <c r="A112" s="1322" t="s">
        <v>1399</v>
      </c>
      <c r="B112" s="943" t="s">
        <v>1882</v>
      </c>
      <c r="C112" s="913">
        <f>D112+E112+F112</f>
        <v>33496</v>
      </c>
      <c r="D112" s="913">
        <v>0</v>
      </c>
      <c r="E112" s="913">
        <f>экология!D37</f>
        <v>33161</v>
      </c>
      <c r="F112" s="913">
        <f>экология!D38</f>
        <v>335</v>
      </c>
      <c r="G112" s="913">
        <v>0</v>
      </c>
      <c r="H112" s="316"/>
      <c r="I112" s="315"/>
      <c r="J112" s="315"/>
      <c r="K112" s="2093"/>
      <c r="L112" s="2093"/>
      <c r="M112" s="317"/>
      <c r="N112" s="317"/>
      <c r="O112" s="2092"/>
      <c r="P112" s="913">
        <v>0</v>
      </c>
      <c r="Q112" s="319"/>
    </row>
    <row r="113" spans="1:17" s="318" customFormat="1" ht="20.100000000000001" customHeight="1" x14ac:dyDescent="0.25">
      <c r="A113" s="1322"/>
      <c r="B113" s="911" t="s">
        <v>126</v>
      </c>
      <c r="C113" s="913">
        <f>D113+E113+F113</f>
        <v>0</v>
      </c>
      <c r="D113" s="913">
        <v>0</v>
      </c>
      <c r="E113" s="913">
        <f>экология!H37</f>
        <v>0</v>
      </c>
      <c r="F113" s="913">
        <f>экология!H38</f>
        <v>0</v>
      </c>
      <c r="G113" s="913">
        <v>0</v>
      </c>
      <c r="H113" s="316"/>
      <c r="I113" s="315"/>
      <c r="J113" s="315"/>
      <c r="K113" s="2093"/>
      <c r="L113" s="2093"/>
      <c r="M113" s="317"/>
      <c r="N113" s="317"/>
      <c r="O113" s="2092"/>
      <c r="P113" s="913">
        <v>0</v>
      </c>
      <c r="Q113" s="319"/>
    </row>
    <row r="114" spans="1:17" s="318" customFormat="1" ht="20.100000000000001" customHeight="1" x14ac:dyDescent="0.25">
      <c r="A114" s="1322"/>
      <c r="B114" s="911" t="s">
        <v>127</v>
      </c>
      <c r="C114" s="913">
        <v>0</v>
      </c>
      <c r="D114" s="913">
        <v>0</v>
      </c>
      <c r="E114" s="913">
        <v>0</v>
      </c>
      <c r="F114" s="913">
        <v>0</v>
      </c>
      <c r="G114" s="913">
        <v>0</v>
      </c>
      <c r="H114" s="316"/>
      <c r="I114" s="315"/>
      <c r="J114" s="315"/>
      <c r="K114" s="2093"/>
      <c r="L114" s="2093"/>
      <c r="M114" s="317"/>
      <c r="N114" s="317"/>
      <c r="O114" s="2092"/>
      <c r="P114" s="913">
        <v>0</v>
      </c>
      <c r="Q114" s="319"/>
    </row>
    <row r="115" spans="1:17" ht="35.25" customHeight="1" x14ac:dyDescent="0.25">
      <c r="A115" s="1333" t="s">
        <v>180</v>
      </c>
      <c r="B115" s="1218" t="s">
        <v>181</v>
      </c>
      <c r="C115" s="910">
        <f>D115+E115+F115+G115</f>
        <v>204875.19999999998</v>
      </c>
      <c r="D115" s="49">
        <f>D118+D121+D124+D127+D133+D136</f>
        <v>0</v>
      </c>
      <c r="E115" s="49">
        <f t="shared" ref="E115:O116" si="9">E118+E121+E124+E127+E133+E136</f>
        <v>2408</v>
      </c>
      <c r="F115" s="49">
        <f t="shared" si="9"/>
        <v>202467.19999999998</v>
      </c>
      <c r="G115" s="49">
        <f t="shared" si="9"/>
        <v>0</v>
      </c>
      <c r="H115" s="49">
        <f t="shared" si="9"/>
        <v>128411.63999999998</v>
      </c>
      <c r="I115" s="49">
        <f t="shared" si="9"/>
        <v>0</v>
      </c>
      <c r="J115" s="49">
        <f t="shared" si="9"/>
        <v>2553</v>
      </c>
      <c r="K115" s="49">
        <f t="shared" si="9"/>
        <v>117330.04000000001</v>
      </c>
      <c r="L115" s="49">
        <f t="shared" si="9"/>
        <v>8528.6</v>
      </c>
      <c r="M115" s="49">
        <f t="shared" si="9"/>
        <v>33822.359999999979</v>
      </c>
      <c r="N115" s="49">
        <f t="shared" si="9"/>
        <v>42495.959999999985</v>
      </c>
      <c r="O115" s="49">
        <f t="shared" si="9"/>
        <v>0</v>
      </c>
      <c r="P115" s="49">
        <f t="shared" ref="P115" si="10">P118+P121+P124+P127+P133+P136</f>
        <v>0</v>
      </c>
      <c r="Q115" s="109"/>
    </row>
    <row r="116" spans="1:17" ht="20.100000000000001" customHeight="1" x14ac:dyDescent="0.25">
      <c r="A116" s="1333"/>
      <c r="B116" s="911" t="s">
        <v>126</v>
      </c>
      <c r="C116" s="910">
        <f t="shared" ref="C116:C137" si="11">D116+E116+F116+G116</f>
        <v>68557.299999999988</v>
      </c>
      <c r="D116" s="49">
        <f>D119+D122+D125+D128+D134+D137</f>
        <v>0</v>
      </c>
      <c r="E116" s="49">
        <f t="shared" si="9"/>
        <v>878.7</v>
      </c>
      <c r="F116" s="49">
        <f t="shared" si="9"/>
        <v>67678.599999999991</v>
      </c>
      <c r="G116" s="49">
        <f t="shared" si="9"/>
        <v>0</v>
      </c>
      <c r="H116" s="108"/>
      <c r="I116" s="108"/>
      <c r="J116" s="108"/>
      <c r="K116" s="108"/>
      <c r="L116" s="108"/>
      <c r="M116" s="104"/>
      <c r="N116" s="104"/>
      <c r="O116" s="2090"/>
      <c r="P116" s="49">
        <f t="shared" ref="P116" si="12">P119+P122+P125+P128+P134+P137</f>
        <v>0</v>
      </c>
      <c r="Q116" s="109"/>
    </row>
    <row r="117" spans="1:17" ht="20.100000000000001" customHeight="1" x14ac:dyDescent="0.25">
      <c r="A117" s="1333"/>
      <c r="B117" s="911" t="s">
        <v>127</v>
      </c>
      <c r="C117" s="910">
        <f>C116/C115*100</f>
        <v>33.462956961115836</v>
      </c>
      <c r="D117" s="49">
        <v>0</v>
      </c>
      <c r="E117" s="49">
        <f>E116/E115*100</f>
        <v>36.490863787375417</v>
      </c>
      <c r="F117" s="49">
        <f>F116/F115*100</f>
        <v>33.426945203963896</v>
      </c>
      <c r="G117" s="49">
        <v>0</v>
      </c>
      <c r="H117" s="108"/>
      <c r="I117" s="108"/>
      <c r="J117" s="108"/>
      <c r="K117" s="108"/>
      <c r="L117" s="108"/>
      <c r="M117" s="104"/>
      <c r="N117" s="104"/>
      <c r="O117" s="2090"/>
      <c r="P117" s="49">
        <v>0</v>
      </c>
      <c r="Q117" s="109"/>
    </row>
    <row r="118" spans="1:17" ht="38.25" customHeight="1" x14ac:dyDescent="0.25">
      <c r="A118" s="1332" t="s">
        <v>182</v>
      </c>
      <c r="B118" s="1161" t="s">
        <v>183</v>
      </c>
      <c r="C118" s="913">
        <f t="shared" si="11"/>
        <v>150842.59999999998</v>
      </c>
      <c r="D118" s="919">
        <f>0</f>
        <v>0</v>
      </c>
      <c r="E118" s="919">
        <f>Безопасность!D72</f>
        <v>2408</v>
      </c>
      <c r="F118" s="919">
        <f>Безопасность!D73</f>
        <v>148434.59999999998</v>
      </c>
      <c r="G118" s="919">
        <f>0</f>
        <v>0</v>
      </c>
      <c r="H118" s="108">
        <f>I118+J118+K118+L118</f>
        <v>59923.56</v>
      </c>
      <c r="I118" s="114">
        <v>0</v>
      </c>
      <c r="J118" s="114">
        <v>0</v>
      </c>
      <c r="K118" s="114">
        <v>51394.96</v>
      </c>
      <c r="L118" s="114">
        <v>8528.6</v>
      </c>
      <c r="M118" s="104">
        <f>C118-H118</f>
        <v>90919.039999999979</v>
      </c>
      <c r="N118" s="110">
        <f>F118-K118</f>
        <v>97039.639999999985</v>
      </c>
      <c r="O118" s="2090"/>
      <c r="P118" s="919">
        <f>0</f>
        <v>0</v>
      </c>
    </row>
    <row r="119" spans="1:17" ht="20.100000000000001" customHeight="1" x14ac:dyDescent="0.25">
      <c r="A119" s="1332"/>
      <c r="B119" s="911" t="s">
        <v>126</v>
      </c>
      <c r="C119" s="913">
        <f t="shared" si="11"/>
        <v>46421.899999999994</v>
      </c>
      <c r="D119" s="919">
        <f>0</f>
        <v>0</v>
      </c>
      <c r="E119" s="919">
        <f>Безопасность!H72</f>
        <v>878.7</v>
      </c>
      <c r="F119" s="919">
        <f>Безопасность!H73</f>
        <v>45543.199999999997</v>
      </c>
      <c r="G119" s="919">
        <f>0</f>
        <v>0</v>
      </c>
      <c r="H119" s="108"/>
      <c r="I119" s="114"/>
      <c r="J119" s="114"/>
      <c r="K119" s="114"/>
      <c r="L119" s="114"/>
      <c r="M119" s="104"/>
      <c r="N119" s="110"/>
      <c r="O119" s="2090"/>
      <c r="P119" s="919">
        <f>0</f>
        <v>0</v>
      </c>
    </row>
    <row r="120" spans="1:17" ht="20.100000000000001" customHeight="1" x14ac:dyDescent="0.25">
      <c r="A120" s="1332"/>
      <c r="B120" s="911" t="s">
        <v>127</v>
      </c>
      <c r="C120" s="913">
        <f>C119/C118*100</f>
        <v>30.775059565401286</v>
      </c>
      <c r="D120" s="919">
        <v>0</v>
      </c>
      <c r="E120" s="919">
        <f>E119/E118*100</f>
        <v>36.490863787375417</v>
      </c>
      <c r="F120" s="919">
        <f>F119/F118*100</f>
        <v>30.68233417276026</v>
      </c>
      <c r="G120" s="919">
        <v>0</v>
      </c>
      <c r="H120" s="108"/>
      <c r="I120" s="114"/>
      <c r="J120" s="114"/>
      <c r="K120" s="114"/>
      <c r="L120" s="114"/>
      <c r="M120" s="104"/>
      <c r="N120" s="110"/>
      <c r="O120" s="2090"/>
      <c r="P120" s="919">
        <v>0</v>
      </c>
    </row>
    <row r="121" spans="1:17" ht="58.5" customHeight="1" x14ac:dyDescent="0.25">
      <c r="A121" s="1332" t="s">
        <v>184</v>
      </c>
      <c r="B121" s="943" t="s">
        <v>1827</v>
      </c>
      <c r="C121" s="913">
        <f t="shared" si="11"/>
        <v>6798.5</v>
      </c>
      <c r="D121" s="919">
        <v>0</v>
      </c>
      <c r="E121" s="919">
        <v>0</v>
      </c>
      <c r="F121" s="919">
        <f>Безопасность!D99</f>
        <v>6798.5</v>
      </c>
      <c r="G121" s="919">
        <v>0</v>
      </c>
      <c r="H121" s="108">
        <f>I121+J121+K121+L121</f>
        <v>46127.99</v>
      </c>
      <c r="I121" s="118">
        <v>0</v>
      </c>
      <c r="J121" s="118">
        <v>0</v>
      </c>
      <c r="K121" s="118">
        <v>46127.99</v>
      </c>
      <c r="L121" s="118">
        <v>0</v>
      </c>
      <c r="M121" s="104">
        <f>C121-H121</f>
        <v>-39329.49</v>
      </c>
      <c r="N121" s="110">
        <f>F121-K121</f>
        <v>-39329.49</v>
      </c>
      <c r="O121" s="2090"/>
      <c r="P121" s="919">
        <v>0</v>
      </c>
    </row>
    <row r="122" spans="1:17" ht="20.100000000000001" customHeight="1" x14ac:dyDescent="0.25">
      <c r="A122" s="1332"/>
      <c r="B122" s="911" t="s">
        <v>126</v>
      </c>
      <c r="C122" s="913">
        <f t="shared" si="11"/>
        <v>61.599999999999994</v>
      </c>
      <c r="D122" s="919">
        <v>0</v>
      </c>
      <c r="E122" s="919">
        <v>0</v>
      </c>
      <c r="F122" s="919">
        <f>Безопасность!H99</f>
        <v>61.599999999999994</v>
      </c>
      <c r="G122" s="919">
        <v>0</v>
      </c>
      <c r="H122" s="108"/>
      <c r="I122" s="118"/>
      <c r="J122" s="118"/>
      <c r="K122" s="118"/>
      <c r="L122" s="118"/>
      <c r="M122" s="104"/>
      <c r="N122" s="110"/>
      <c r="O122" s="2090"/>
      <c r="P122" s="919">
        <v>0</v>
      </c>
    </row>
    <row r="123" spans="1:17" ht="20.100000000000001" customHeight="1" x14ac:dyDescent="0.25">
      <c r="A123" s="1332"/>
      <c r="B123" s="911" t="s">
        <v>127</v>
      </c>
      <c r="C123" s="913">
        <f>C122/C121*100</f>
        <v>0.90608222402000438</v>
      </c>
      <c r="D123" s="919">
        <v>0</v>
      </c>
      <c r="E123" s="919">
        <v>0</v>
      </c>
      <c r="F123" s="919">
        <f>F122/F121*100</f>
        <v>0.90608222402000438</v>
      </c>
      <c r="G123" s="919">
        <v>0</v>
      </c>
      <c r="H123" s="108"/>
      <c r="I123" s="118"/>
      <c r="J123" s="118"/>
      <c r="K123" s="118"/>
      <c r="L123" s="118"/>
      <c r="M123" s="104"/>
      <c r="N123" s="110"/>
      <c r="O123" s="2090"/>
      <c r="P123" s="919">
        <v>0</v>
      </c>
    </row>
    <row r="124" spans="1:17" ht="58.5" customHeight="1" x14ac:dyDescent="0.25">
      <c r="A124" s="1332" t="s">
        <v>186</v>
      </c>
      <c r="B124" s="1161" t="s">
        <v>1825</v>
      </c>
      <c r="C124" s="913">
        <f t="shared" si="11"/>
        <v>1892.9</v>
      </c>
      <c r="D124" s="919">
        <v>0</v>
      </c>
      <c r="E124" s="919">
        <v>0</v>
      </c>
      <c r="F124" s="919">
        <f>Безопасность!D106</f>
        <v>1892.9</v>
      </c>
      <c r="G124" s="919">
        <v>0</v>
      </c>
      <c r="H124" s="108">
        <f>I124+J124+K124+L124</f>
        <v>821.44</v>
      </c>
      <c r="I124" s="118">
        <v>0</v>
      </c>
      <c r="J124" s="118">
        <v>0</v>
      </c>
      <c r="K124" s="118">
        <v>821.44</v>
      </c>
      <c r="L124" s="118">
        <v>0</v>
      </c>
      <c r="M124" s="104">
        <f>C124-H124</f>
        <v>1071.46</v>
      </c>
      <c r="N124" s="110">
        <f>F124-K124</f>
        <v>1071.46</v>
      </c>
      <c r="O124" s="2090"/>
      <c r="P124" s="919">
        <v>0</v>
      </c>
    </row>
    <row r="125" spans="1:17" ht="20.100000000000001" customHeight="1" x14ac:dyDescent="0.25">
      <c r="A125" s="1332"/>
      <c r="B125" s="911" t="s">
        <v>126</v>
      </c>
      <c r="C125" s="913">
        <f t="shared" si="11"/>
        <v>488.7</v>
      </c>
      <c r="D125" s="919">
        <v>0</v>
      </c>
      <c r="E125" s="919">
        <v>0</v>
      </c>
      <c r="F125" s="919">
        <f>Безопасность!H106</f>
        <v>488.7</v>
      </c>
      <c r="G125" s="919">
        <v>0</v>
      </c>
      <c r="H125" s="108"/>
      <c r="I125" s="118"/>
      <c r="J125" s="118"/>
      <c r="K125" s="118"/>
      <c r="L125" s="118"/>
      <c r="M125" s="104"/>
      <c r="N125" s="110"/>
      <c r="O125" s="2090"/>
      <c r="P125" s="919">
        <v>0</v>
      </c>
    </row>
    <row r="126" spans="1:17" ht="20.100000000000001" customHeight="1" x14ac:dyDescent="0.25">
      <c r="A126" s="1332"/>
      <c r="B126" s="911" t="s">
        <v>127</v>
      </c>
      <c r="C126" s="913">
        <f>C125/C124*100</f>
        <v>25.817528659728456</v>
      </c>
      <c r="D126" s="919">
        <v>0</v>
      </c>
      <c r="E126" s="919">
        <v>0</v>
      </c>
      <c r="F126" s="919">
        <f>F125/F124*100</f>
        <v>25.817528659728456</v>
      </c>
      <c r="G126" s="919">
        <v>0</v>
      </c>
      <c r="H126" s="108"/>
      <c r="I126" s="118"/>
      <c r="J126" s="118"/>
      <c r="K126" s="118"/>
      <c r="L126" s="118"/>
      <c r="M126" s="104"/>
      <c r="N126" s="110"/>
      <c r="O126" s="2090"/>
      <c r="P126" s="919">
        <v>0</v>
      </c>
    </row>
    <row r="127" spans="1:17" ht="36.75" customHeight="1" x14ac:dyDescent="0.25">
      <c r="A127" s="1332" t="s">
        <v>188</v>
      </c>
      <c r="B127" s="1161" t="s">
        <v>1826</v>
      </c>
      <c r="C127" s="913">
        <f t="shared" si="11"/>
        <v>2700</v>
      </c>
      <c r="D127" s="919">
        <v>0</v>
      </c>
      <c r="E127" s="919">
        <v>0</v>
      </c>
      <c r="F127" s="919">
        <f>Безопасность!D128</f>
        <v>2700</v>
      </c>
      <c r="G127" s="919">
        <v>0</v>
      </c>
      <c r="H127" s="108">
        <f>I127+J127+K127+L127</f>
        <v>21538.65</v>
      </c>
      <c r="I127" s="118">
        <v>0</v>
      </c>
      <c r="J127" s="118">
        <v>2553</v>
      </c>
      <c r="K127" s="118">
        <v>18985.650000000001</v>
      </c>
      <c r="L127" s="118">
        <v>0</v>
      </c>
      <c r="M127" s="104">
        <f>C127-H127</f>
        <v>-18838.650000000001</v>
      </c>
      <c r="N127" s="110">
        <f>F127-K127</f>
        <v>-16285.650000000001</v>
      </c>
      <c r="O127" s="2090"/>
      <c r="P127" s="919">
        <v>0</v>
      </c>
    </row>
    <row r="128" spans="1:17" ht="20.100000000000001" customHeight="1" x14ac:dyDescent="0.25">
      <c r="A128" s="1332"/>
      <c r="B128" s="911" t="s">
        <v>126</v>
      </c>
      <c r="C128" s="913">
        <f t="shared" si="11"/>
        <v>1199.8</v>
      </c>
      <c r="D128" s="919">
        <v>0</v>
      </c>
      <c r="E128" s="919">
        <v>0</v>
      </c>
      <c r="F128" s="919">
        <f>Безопасность!H128</f>
        <v>1199.8</v>
      </c>
      <c r="G128" s="919">
        <v>0</v>
      </c>
      <c r="H128" s="108"/>
      <c r="I128" s="118"/>
      <c r="J128" s="118"/>
      <c r="K128" s="118"/>
      <c r="L128" s="118"/>
      <c r="M128" s="104"/>
      <c r="N128" s="110"/>
      <c r="O128" s="2090"/>
      <c r="P128" s="919">
        <v>0</v>
      </c>
    </row>
    <row r="129" spans="1:17" ht="20.100000000000001" customHeight="1" x14ac:dyDescent="0.25">
      <c r="A129" s="1332"/>
      <c r="B129" s="911" t="s">
        <v>127</v>
      </c>
      <c r="C129" s="913">
        <f>C128/C127*100</f>
        <v>44.437037037037037</v>
      </c>
      <c r="D129" s="919">
        <v>0</v>
      </c>
      <c r="E129" s="919">
        <v>0</v>
      </c>
      <c r="F129" s="919">
        <f>F128/F127*100</f>
        <v>44.437037037037037</v>
      </c>
      <c r="G129" s="919">
        <v>0</v>
      </c>
      <c r="H129" s="108"/>
      <c r="I129" s="118"/>
      <c r="J129" s="118"/>
      <c r="K129" s="118"/>
      <c r="L129" s="118"/>
      <c r="M129" s="104"/>
      <c r="N129" s="110"/>
      <c r="O129" s="2090"/>
      <c r="P129" s="919">
        <v>0</v>
      </c>
    </row>
    <row r="130" spans="1:17" ht="28.5" hidden="1" customHeight="1" x14ac:dyDescent="0.25">
      <c r="A130" s="1332" t="s">
        <v>190</v>
      </c>
      <c r="B130" s="1161" t="s">
        <v>191</v>
      </c>
      <c r="C130" s="913">
        <f t="shared" si="11"/>
        <v>0</v>
      </c>
      <c r="D130" s="919">
        <v>0</v>
      </c>
      <c r="E130" s="919">
        <v>0</v>
      </c>
      <c r="F130" s="919">
        <v>0</v>
      </c>
      <c r="G130" s="919">
        <v>0</v>
      </c>
      <c r="H130" s="108">
        <f>I130+J130+K130+L130</f>
        <v>100</v>
      </c>
      <c r="I130" s="118">
        <v>0</v>
      </c>
      <c r="J130" s="118">
        <v>0</v>
      </c>
      <c r="K130" s="118">
        <v>100</v>
      </c>
      <c r="L130" s="118">
        <v>0</v>
      </c>
      <c r="M130" s="104">
        <f>C130-H130</f>
        <v>-100</v>
      </c>
      <c r="N130" s="110">
        <f>F130-K130</f>
        <v>-100</v>
      </c>
      <c r="O130" s="2090"/>
      <c r="P130" s="919">
        <v>0</v>
      </c>
    </row>
    <row r="131" spans="1:17" ht="20.100000000000001" hidden="1" customHeight="1" x14ac:dyDescent="0.25">
      <c r="A131" s="1332"/>
      <c r="B131" s="911" t="s">
        <v>126</v>
      </c>
      <c r="C131" s="913">
        <f t="shared" si="11"/>
        <v>0</v>
      </c>
      <c r="D131" s="919">
        <v>0</v>
      </c>
      <c r="E131" s="919">
        <v>0</v>
      </c>
      <c r="F131" s="919">
        <v>0</v>
      </c>
      <c r="G131" s="919">
        <v>0</v>
      </c>
      <c r="H131" s="108"/>
      <c r="I131" s="118"/>
      <c r="J131" s="118"/>
      <c r="K131" s="118"/>
      <c r="L131" s="118"/>
      <c r="M131" s="104"/>
      <c r="N131" s="110"/>
      <c r="O131" s="2090"/>
      <c r="P131" s="919">
        <v>0</v>
      </c>
    </row>
    <row r="132" spans="1:17" ht="20.100000000000001" hidden="1" customHeight="1" x14ac:dyDescent="0.25">
      <c r="A132" s="1332"/>
      <c r="B132" s="911" t="s">
        <v>127</v>
      </c>
      <c r="C132" s="913">
        <v>0</v>
      </c>
      <c r="D132" s="919">
        <v>0</v>
      </c>
      <c r="E132" s="919">
        <v>0</v>
      </c>
      <c r="F132" s="919">
        <v>0</v>
      </c>
      <c r="G132" s="919">
        <v>0</v>
      </c>
      <c r="H132" s="108"/>
      <c r="I132" s="118"/>
      <c r="J132" s="118"/>
      <c r="K132" s="118"/>
      <c r="L132" s="118"/>
      <c r="M132" s="104"/>
      <c r="N132" s="110"/>
      <c r="O132" s="2090"/>
      <c r="P132" s="919">
        <v>0</v>
      </c>
    </row>
    <row r="133" spans="1:17" ht="39.75" customHeight="1" x14ac:dyDescent="0.25">
      <c r="A133" s="1332" t="s">
        <v>190</v>
      </c>
      <c r="B133" s="912" t="s">
        <v>1828</v>
      </c>
      <c r="C133" s="913">
        <f>D133+E133+F133+G133</f>
        <v>0</v>
      </c>
      <c r="D133" s="919">
        <f>0</f>
        <v>0</v>
      </c>
      <c r="E133" s="919">
        <f>0</f>
        <v>0</v>
      </c>
      <c r="F133" s="919">
        <f>Безопасность!D140</f>
        <v>0</v>
      </c>
      <c r="G133" s="919">
        <f>0</f>
        <v>0</v>
      </c>
      <c r="H133" s="108"/>
      <c r="I133" s="118"/>
      <c r="J133" s="118"/>
      <c r="K133" s="118"/>
      <c r="L133" s="118"/>
      <c r="M133" s="104"/>
      <c r="N133" s="110"/>
      <c r="O133" s="2090"/>
      <c r="P133" s="919">
        <f>0</f>
        <v>0</v>
      </c>
    </row>
    <row r="134" spans="1:17" ht="20.100000000000001" customHeight="1" x14ac:dyDescent="0.25">
      <c r="A134" s="1332"/>
      <c r="B134" s="911" t="s">
        <v>126</v>
      </c>
      <c r="C134" s="913">
        <f>D134+E134+F134+G134</f>
        <v>0</v>
      </c>
      <c r="D134" s="919">
        <f>0</f>
        <v>0</v>
      </c>
      <c r="E134" s="919">
        <f>0</f>
        <v>0</v>
      </c>
      <c r="F134" s="919">
        <f>Безопасность!H140</f>
        <v>0</v>
      </c>
      <c r="G134" s="919">
        <f>0</f>
        <v>0</v>
      </c>
      <c r="H134" s="108"/>
      <c r="I134" s="118"/>
      <c r="J134" s="118"/>
      <c r="K134" s="118"/>
      <c r="L134" s="118"/>
      <c r="M134" s="104"/>
      <c r="N134" s="110"/>
      <c r="O134" s="2090"/>
      <c r="P134" s="919">
        <f>0</f>
        <v>0</v>
      </c>
    </row>
    <row r="135" spans="1:17" ht="20.100000000000001" customHeight="1" x14ac:dyDescent="0.25">
      <c r="A135" s="1332"/>
      <c r="B135" s="911" t="s">
        <v>127</v>
      </c>
      <c r="C135" s="913">
        <f>C134-C133</f>
        <v>0</v>
      </c>
      <c r="D135" s="919">
        <f>0</f>
        <v>0</v>
      </c>
      <c r="E135" s="919">
        <f>0</f>
        <v>0</v>
      </c>
      <c r="F135" s="919">
        <f>0</f>
        <v>0</v>
      </c>
      <c r="G135" s="919">
        <f>0</f>
        <v>0</v>
      </c>
      <c r="H135" s="108"/>
      <c r="I135" s="118"/>
      <c r="J135" s="118"/>
      <c r="K135" s="118"/>
      <c r="L135" s="118"/>
      <c r="M135" s="104"/>
      <c r="N135" s="110"/>
      <c r="O135" s="2090"/>
      <c r="P135" s="919">
        <f>0</f>
        <v>0</v>
      </c>
    </row>
    <row r="136" spans="1:17" ht="18.75" x14ac:dyDescent="0.25">
      <c r="A136" s="1332" t="s">
        <v>192</v>
      </c>
      <c r="B136" s="916" t="s">
        <v>193</v>
      </c>
      <c r="C136" s="913">
        <f t="shared" si="11"/>
        <v>42641.200000000004</v>
      </c>
      <c r="D136" s="919">
        <v>0</v>
      </c>
      <c r="E136" s="919">
        <v>0</v>
      </c>
      <c r="F136" s="919">
        <f>Безопасность!D148</f>
        <v>42641.200000000004</v>
      </c>
      <c r="G136" s="919">
        <v>0</v>
      </c>
      <c r="H136" s="2089"/>
      <c r="I136" s="2094"/>
      <c r="J136" s="2094"/>
      <c r="K136" s="2094"/>
      <c r="L136" s="2094"/>
      <c r="M136" s="2090"/>
      <c r="N136" s="2090"/>
      <c r="O136" s="2090"/>
      <c r="P136" s="919">
        <v>0</v>
      </c>
    </row>
    <row r="137" spans="1:17" ht="18.75" x14ac:dyDescent="0.25">
      <c r="A137" s="1332"/>
      <c r="B137" s="911" t="s">
        <v>126</v>
      </c>
      <c r="C137" s="913">
        <f t="shared" si="11"/>
        <v>20385.3</v>
      </c>
      <c r="D137" s="919">
        <v>0</v>
      </c>
      <c r="E137" s="919">
        <v>0</v>
      </c>
      <c r="F137" s="919">
        <f>Безопасность!H148</f>
        <v>20385.3</v>
      </c>
      <c r="G137" s="919">
        <v>0</v>
      </c>
      <c r="H137" s="2089"/>
      <c r="I137" s="2094"/>
      <c r="J137" s="2094"/>
      <c r="K137" s="2094"/>
      <c r="L137" s="2094"/>
      <c r="M137" s="2090"/>
      <c r="N137" s="2090"/>
      <c r="O137" s="2090"/>
      <c r="P137" s="919">
        <v>0</v>
      </c>
    </row>
    <row r="138" spans="1:17" ht="18.75" x14ac:dyDescent="0.25">
      <c r="A138" s="1332"/>
      <c r="B138" s="911" t="s">
        <v>127</v>
      </c>
      <c r="C138" s="913">
        <f>C137/C136*100</f>
        <v>47.806581428290002</v>
      </c>
      <c r="D138" s="919">
        <v>0</v>
      </c>
      <c r="E138" s="919">
        <v>0</v>
      </c>
      <c r="F138" s="913">
        <f>F137/F136*100</f>
        <v>47.806581428290002</v>
      </c>
      <c r="G138" s="919">
        <v>0</v>
      </c>
      <c r="H138" s="2089"/>
      <c r="I138" s="2094"/>
      <c r="J138" s="2094"/>
      <c r="K138" s="2094"/>
      <c r="L138" s="2094"/>
      <c r="M138" s="2090"/>
      <c r="N138" s="2090"/>
      <c r="O138" s="2090"/>
      <c r="P138" s="919">
        <v>0</v>
      </c>
    </row>
    <row r="139" spans="1:17" ht="25.5" customHeight="1" x14ac:dyDescent="0.25">
      <c r="A139" s="1323" t="s">
        <v>194</v>
      </c>
      <c r="B139" s="627" t="s">
        <v>195</v>
      </c>
      <c r="C139" s="51">
        <f>C142+C145+C148+C151+C154+C157</f>
        <v>130606.2</v>
      </c>
      <c r="D139" s="51">
        <f t="shared" ref="C139:G140" si="13">D142+D145+D148+D151+D154+D157</f>
        <v>602.5</v>
      </c>
      <c r="E139" s="51">
        <f t="shared" si="13"/>
        <v>102971.7</v>
      </c>
      <c r="F139" s="51">
        <f t="shared" si="13"/>
        <v>4632</v>
      </c>
      <c r="G139" s="51">
        <f t="shared" si="13"/>
        <v>22400</v>
      </c>
      <c r="H139" s="115">
        <f>I139+J139+K139+L139</f>
        <v>85625.790000000008</v>
      </c>
      <c r="I139" s="115">
        <f>I142+I154</f>
        <v>4086.5</v>
      </c>
      <c r="J139" s="115">
        <f>J142+J145+J148+J151</f>
        <v>60069.8</v>
      </c>
      <c r="K139" s="115">
        <f>K142+K148+K151</f>
        <v>4259.5700000000006</v>
      </c>
      <c r="L139" s="115">
        <f>L142</f>
        <v>17209.919999999998</v>
      </c>
      <c r="M139" s="104">
        <f>C139-H139</f>
        <v>44980.409999999989</v>
      </c>
      <c r="N139" s="104">
        <f>F139-K139</f>
        <v>372.42999999999938</v>
      </c>
      <c r="O139" s="2090"/>
      <c r="P139" s="51">
        <f t="shared" ref="P139" si="14">P142+P145+P148+P151+P154+P157</f>
        <v>0</v>
      </c>
      <c r="Q139" s="109"/>
    </row>
    <row r="140" spans="1:17" ht="20.100000000000001" customHeight="1" x14ac:dyDescent="0.25">
      <c r="A140" s="1323"/>
      <c r="B140" s="628" t="s">
        <v>126</v>
      </c>
      <c r="C140" s="51">
        <f t="shared" si="13"/>
        <v>37595.399999999994</v>
      </c>
      <c r="D140" s="51">
        <f>D143+D146+D149+D152+D155+D158</f>
        <v>602.4</v>
      </c>
      <c r="E140" s="51">
        <f>E143+E146+E149+E152+E155+E158</f>
        <v>11542.199999999999</v>
      </c>
      <c r="F140" s="51">
        <f>F143+F146+F149+F152+F155+F158</f>
        <v>3050.7999999999997</v>
      </c>
      <c r="G140" s="51">
        <f t="shared" si="13"/>
        <v>22400</v>
      </c>
      <c r="H140" s="115"/>
      <c r="I140" s="115"/>
      <c r="J140" s="115"/>
      <c r="K140" s="115"/>
      <c r="L140" s="115"/>
      <c r="M140" s="104"/>
      <c r="N140" s="104"/>
      <c r="O140" s="2090"/>
      <c r="P140" s="51">
        <f t="shared" ref="P140" si="15">P143+P146+P149+P152+P155+P158</f>
        <v>0</v>
      </c>
      <c r="Q140" s="109"/>
    </row>
    <row r="141" spans="1:17" ht="20.100000000000001" customHeight="1" x14ac:dyDescent="0.25">
      <c r="A141" s="1323"/>
      <c r="B141" s="628" t="s">
        <v>127</v>
      </c>
      <c r="C141" s="51">
        <f>C140/C139*100</f>
        <v>28.785310345144406</v>
      </c>
      <c r="D141" s="51">
        <f>D140/D139*100</f>
        <v>99.983402489626556</v>
      </c>
      <c r="E141" s="51">
        <f t="shared" ref="E141:G141" si="16">E140/E139*100</f>
        <v>11.209099199100335</v>
      </c>
      <c r="F141" s="51">
        <f t="shared" si="16"/>
        <v>65.86355785837651</v>
      </c>
      <c r="G141" s="51">
        <f t="shared" si="16"/>
        <v>100</v>
      </c>
      <c r="H141" s="115"/>
      <c r="I141" s="115"/>
      <c r="J141" s="115"/>
      <c r="K141" s="115"/>
      <c r="L141" s="115"/>
      <c r="M141" s="104"/>
      <c r="N141" s="104"/>
      <c r="O141" s="2090"/>
      <c r="P141" s="51">
        <v>0</v>
      </c>
      <c r="Q141" s="109"/>
    </row>
    <row r="142" spans="1:17" ht="50.25" customHeight="1" x14ac:dyDescent="0.25">
      <c r="A142" s="1329" t="s">
        <v>196</v>
      </c>
      <c r="B142" s="629" t="s">
        <v>197</v>
      </c>
      <c r="C142" s="630">
        <f>D142+E142+F142+G142</f>
        <v>2462</v>
      </c>
      <c r="D142" s="630">
        <f>'Жилище '!D25</f>
        <v>0</v>
      </c>
      <c r="E142" s="630">
        <f>'Жилище '!D26</f>
        <v>1912</v>
      </c>
      <c r="F142" s="630">
        <f>'Жилище '!D27</f>
        <v>550</v>
      </c>
      <c r="G142" s="630">
        <f>'Жилище '!D28</f>
        <v>0</v>
      </c>
      <c r="H142" s="119">
        <f>I142+J142+K142+L142</f>
        <v>26672.989999999998</v>
      </c>
      <c r="I142" s="118">
        <v>1231.5</v>
      </c>
      <c r="J142" s="118">
        <v>4115.8</v>
      </c>
      <c r="K142" s="118">
        <v>4115.7700000000004</v>
      </c>
      <c r="L142" s="118">
        <v>17209.919999999998</v>
      </c>
      <c r="M142" s="108">
        <f>C142-H142</f>
        <v>-24210.989999999998</v>
      </c>
      <c r="N142" s="110">
        <f>F142-K142</f>
        <v>-3565.7700000000004</v>
      </c>
      <c r="O142" s="2090"/>
      <c r="P142" s="630">
        <f>'Жилище '!M28</f>
        <v>0</v>
      </c>
    </row>
    <row r="143" spans="1:17" ht="20.100000000000001" customHeight="1" x14ac:dyDescent="0.25">
      <c r="A143" s="1329"/>
      <c r="B143" s="628" t="s">
        <v>126</v>
      </c>
      <c r="C143" s="630">
        <f>D143+E143+F143+G143</f>
        <v>832.6</v>
      </c>
      <c r="D143" s="630">
        <f>'Жилище '!H25</f>
        <v>0</v>
      </c>
      <c r="E143" s="630">
        <f>'Жилище '!H26</f>
        <v>832.6</v>
      </c>
      <c r="F143" s="630">
        <f>'Жилище '!H27</f>
        <v>0</v>
      </c>
      <c r="G143" s="630">
        <f>'Жилище '!H28</f>
        <v>0</v>
      </c>
      <c r="H143" s="119"/>
      <c r="I143" s="118"/>
      <c r="J143" s="118"/>
      <c r="K143" s="118"/>
      <c r="L143" s="118"/>
      <c r="M143" s="108"/>
      <c r="N143" s="110"/>
      <c r="O143" s="2090"/>
      <c r="P143" s="630">
        <f>'Жилище '!Q28</f>
        <v>0</v>
      </c>
    </row>
    <row r="144" spans="1:17" ht="20.100000000000001" customHeight="1" x14ac:dyDescent="0.25">
      <c r="A144" s="1329"/>
      <c r="B144" s="628" t="s">
        <v>127</v>
      </c>
      <c r="C144" s="630">
        <f>C143/C142*100</f>
        <v>33.81803411860276</v>
      </c>
      <c r="D144" s="630">
        <f>0</f>
        <v>0</v>
      </c>
      <c r="E144" s="630">
        <f>E143/E142*100</f>
        <v>43.546025104602506</v>
      </c>
      <c r="F144" s="630">
        <f>0</f>
        <v>0</v>
      </c>
      <c r="G144" s="630">
        <f>0</f>
        <v>0</v>
      </c>
      <c r="H144" s="119"/>
      <c r="I144" s="118"/>
      <c r="J144" s="118"/>
      <c r="K144" s="118"/>
      <c r="L144" s="118"/>
      <c r="M144" s="108"/>
      <c r="N144" s="110"/>
      <c r="O144" s="2090"/>
      <c r="P144" s="630">
        <f>0</f>
        <v>0</v>
      </c>
    </row>
    <row r="145" spans="1:17" ht="29.25" customHeight="1" x14ac:dyDescent="0.25">
      <c r="A145" s="1329" t="s">
        <v>198</v>
      </c>
      <c r="B145" s="631" t="s">
        <v>199</v>
      </c>
      <c r="C145" s="630">
        <f>D145+E145+F145+G145</f>
        <v>29975.200000000001</v>
      </c>
      <c r="D145" s="630">
        <f>'Жилище '!D41</f>
        <v>602.5</v>
      </c>
      <c r="E145" s="630">
        <f>'Жилище '!D42</f>
        <v>2972.7</v>
      </c>
      <c r="F145" s="630">
        <f>'Жилище '!D43</f>
        <v>4000</v>
      </c>
      <c r="G145" s="630">
        <f>'Жилище '!D44</f>
        <v>22400</v>
      </c>
      <c r="H145" s="119">
        <f>I145+J145+K145+L145</f>
        <v>41725</v>
      </c>
      <c r="I145" s="118">
        <v>0</v>
      </c>
      <c r="J145" s="118">
        <v>41725</v>
      </c>
      <c r="K145" s="118">
        <v>0</v>
      </c>
      <c r="L145" s="118">
        <v>0</v>
      </c>
      <c r="M145" s="108">
        <f>C145-H145</f>
        <v>-11749.8</v>
      </c>
      <c r="N145" s="110">
        <f>F145-K145</f>
        <v>4000</v>
      </c>
      <c r="O145" s="2090"/>
      <c r="P145" s="630">
        <f>'Жилище '!M44</f>
        <v>0</v>
      </c>
    </row>
    <row r="146" spans="1:17" ht="20.100000000000001" customHeight="1" x14ac:dyDescent="0.25">
      <c r="A146" s="1329"/>
      <c r="B146" s="628" t="s">
        <v>126</v>
      </c>
      <c r="C146" s="630">
        <f>D146+E146+F146+G146</f>
        <v>28947.8</v>
      </c>
      <c r="D146" s="630">
        <f>'Жилище '!H41</f>
        <v>602.4</v>
      </c>
      <c r="E146" s="630">
        <f>'Жилище '!H42</f>
        <v>2972.7</v>
      </c>
      <c r="F146" s="630">
        <f>'Жилище '!H43</f>
        <v>2972.7</v>
      </c>
      <c r="G146" s="630">
        <f>'Жилище '!H44</f>
        <v>22400</v>
      </c>
      <c r="H146" s="119"/>
      <c r="I146" s="118"/>
      <c r="J146" s="118"/>
      <c r="K146" s="118"/>
      <c r="L146" s="118"/>
      <c r="M146" s="108"/>
      <c r="N146" s="110"/>
      <c r="O146" s="2090"/>
      <c r="P146" s="630">
        <f>'Жилище '!Q44</f>
        <v>0</v>
      </c>
    </row>
    <row r="147" spans="1:17" ht="20.100000000000001" customHeight="1" x14ac:dyDescent="0.25">
      <c r="A147" s="1329"/>
      <c r="B147" s="628" t="s">
        <v>127</v>
      </c>
      <c r="C147" s="630">
        <f>C146/C145*100</f>
        <v>96.572499933278166</v>
      </c>
      <c r="D147" s="630">
        <f>D146/D145*100</f>
        <v>99.983402489626556</v>
      </c>
      <c r="E147" s="630">
        <f t="shared" ref="E147:G147" si="17">E146/E145*100</f>
        <v>100</v>
      </c>
      <c r="F147" s="630">
        <f t="shared" si="17"/>
        <v>74.317499999999995</v>
      </c>
      <c r="G147" s="630">
        <f t="shared" si="17"/>
        <v>100</v>
      </c>
      <c r="H147" s="119"/>
      <c r="I147" s="118"/>
      <c r="J147" s="118"/>
      <c r="K147" s="118"/>
      <c r="L147" s="118"/>
      <c r="M147" s="108"/>
      <c r="N147" s="110"/>
      <c r="O147" s="2090"/>
      <c r="P147" s="630">
        <v>0</v>
      </c>
    </row>
    <row r="148" spans="1:17" ht="60" customHeight="1" x14ac:dyDescent="0.25">
      <c r="A148" s="1329" t="s">
        <v>200</v>
      </c>
      <c r="B148" s="629" t="s">
        <v>201</v>
      </c>
      <c r="C148" s="630">
        <f>D148+E148+F148+G148</f>
        <v>90059</v>
      </c>
      <c r="D148" s="630">
        <f>'Жилище '!D57</f>
        <v>0</v>
      </c>
      <c r="E148" s="630">
        <f>'Жилище '!D58</f>
        <v>90059</v>
      </c>
      <c r="F148" s="630">
        <f>'Жилище '!D59</f>
        <v>0</v>
      </c>
      <c r="G148" s="630">
        <f>'Жилище '!D60</f>
        <v>0</v>
      </c>
      <c r="H148" s="119">
        <f>J148+K148</f>
        <v>294</v>
      </c>
      <c r="I148" s="118">
        <v>0</v>
      </c>
      <c r="J148" s="118">
        <v>291</v>
      </c>
      <c r="K148" s="118">
        <v>3</v>
      </c>
      <c r="L148" s="118">
        <v>0</v>
      </c>
      <c r="M148" s="108">
        <f>C148-H148</f>
        <v>89765</v>
      </c>
      <c r="N148" s="110">
        <f>F148-K148</f>
        <v>-3</v>
      </c>
      <c r="O148" s="2090"/>
      <c r="P148" s="630">
        <f>'Жилище '!M60</f>
        <v>0</v>
      </c>
    </row>
    <row r="149" spans="1:17" ht="20.100000000000001" customHeight="1" x14ac:dyDescent="0.25">
      <c r="A149" s="1329"/>
      <c r="B149" s="628" t="s">
        <v>126</v>
      </c>
      <c r="C149" s="630">
        <f>D149+E149+F149+G149</f>
        <v>0</v>
      </c>
      <c r="D149" s="630">
        <f>'Жилище '!H57</f>
        <v>0</v>
      </c>
      <c r="E149" s="630">
        <f>'Жилище '!H58</f>
        <v>0</v>
      </c>
      <c r="F149" s="630">
        <f>'Жилище '!H59</f>
        <v>0</v>
      </c>
      <c r="G149" s="630">
        <f>'Жилище '!H60</f>
        <v>0</v>
      </c>
      <c r="H149" s="119"/>
      <c r="I149" s="118"/>
      <c r="J149" s="118"/>
      <c r="K149" s="118"/>
      <c r="L149" s="118"/>
      <c r="M149" s="108"/>
      <c r="N149" s="110"/>
      <c r="O149" s="2090"/>
      <c r="P149" s="630">
        <f>'Жилище '!Q60</f>
        <v>0</v>
      </c>
    </row>
    <row r="150" spans="1:17" ht="20.100000000000001" customHeight="1" x14ac:dyDescent="0.25">
      <c r="A150" s="1329"/>
      <c r="B150" s="628" t="s">
        <v>127</v>
      </c>
      <c r="C150" s="630">
        <f>C149/C148*100</f>
        <v>0</v>
      </c>
      <c r="D150" s="630">
        <v>0</v>
      </c>
      <c r="E150" s="630">
        <f>E149/E148*100</f>
        <v>0</v>
      </c>
      <c r="F150" s="630">
        <v>0</v>
      </c>
      <c r="G150" s="630">
        <v>0</v>
      </c>
      <c r="H150" s="119"/>
      <c r="I150" s="118"/>
      <c r="J150" s="118"/>
      <c r="K150" s="118"/>
      <c r="L150" s="118"/>
      <c r="M150" s="108"/>
      <c r="N150" s="110"/>
      <c r="O150" s="2090"/>
      <c r="P150" s="630">
        <v>0</v>
      </c>
    </row>
    <row r="151" spans="1:17" ht="25.5" customHeight="1" x14ac:dyDescent="0.25">
      <c r="A151" s="1329" t="s">
        <v>202</v>
      </c>
      <c r="B151" s="631" t="s">
        <v>203</v>
      </c>
      <c r="C151" s="630">
        <f>D151+F151+G151+E151</f>
        <v>294</v>
      </c>
      <c r="D151" s="630">
        <f>-'Жилище '!D73</f>
        <v>0</v>
      </c>
      <c r="E151" s="630">
        <f>'Жилище '!D74</f>
        <v>291</v>
      </c>
      <c r="F151" s="630">
        <f>'Жилище '!D75</f>
        <v>3</v>
      </c>
      <c r="G151" s="630">
        <f>'Жилище '!D76</f>
        <v>0</v>
      </c>
      <c r="H151" s="119">
        <f>J151+K151</f>
        <v>14078.8</v>
      </c>
      <c r="I151" s="118">
        <v>0</v>
      </c>
      <c r="J151" s="118">
        <v>13938</v>
      </c>
      <c r="K151" s="118">
        <v>140.80000000000001</v>
      </c>
      <c r="L151" s="118">
        <v>0</v>
      </c>
      <c r="M151" s="108">
        <f>C151-H151</f>
        <v>-13784.8</v>
      </c>
      <c r="N151" s="110">
        <f>F151-K151</f>
        <v>-137.80000000000001</v>
      </c>
      <c r="O151" s="2090"/>
      <c r="P151" s="630">
        <f>'Жилище '!M76</f>
        <v>0</v>
      </c>
    </row>
    <row r="152" spans="1:17" ht="20.100000000000001" customHeight="1" x14ac:dyDescent="0.25">
      <c r="A152" s="1329"/>
      <c r="B152" s="628" t="s">
        <v>126</v>
      </c>
      <c r="C152" s="630">
        <f>D152+F152+G152+E152</f>
        <v>0</v>
      </c>
      <c r="D152" s="630">
        <f>'Жилище '!H73</f>
        <v>0</v>
      </c>
      <c r="E152" s="630">
        <f>'Жилище '!H74</f>
        <v>0</v>
      </c>
      <c r="F152" s="630">
        <f>'Жилище '!H75</f>
        <v>0</v>
      </c>
      <c r="G152" s="630">
        <f>'Жилище '!H76</f>
        <v>0</v>
      </c>
      <c r="H152" s="119"/>
      <c r="I152" s="118"/>
      <c r="J152" s="118"/>
      <c r="K152" s="118"/>
      <c r="L152" s="118"/>
      <c r="M152" s="108"/>
      <c r="N152" s="110"/>
      <c r="O152" s="2090"/>
      <c r="P152" s="630">
        <f>'Жилище '!Q76</f>
        <v>0</v>
      </c>
    </row>
    <row r="153" spans="1:17" ht="20.100000000000001" customHeight="1" x14ac:dyDescent="0.25">
      <c r="A153" s="1329"/>
      <c r="B153" s="628" t="s">
        <v>127</v>
      </c>
      <c r="C153" s="630">
        <f>C152/C151*100</f>
        <v>0</v>
      </c>
      <c r="D153" s="630">
        <f>0</f>
        <v>0</v>
      </c>
      <c r="E153" s="630">
        <f>E152/E151*100</f>
        <v>0</v>
      </c>
      <c r="F153" s="630">
        <f>F152/F151*100</f>
        <v>0</v>
      </c>
      <c r="G153" s="630">
        <f>0</f>
        <v>0</v>
      </c>
      <c r="H153" s="119"/>
      <c r="I153" s="118"/>
      <c r="J153" s="118"/>
      <c r="K153" s="118"/>
      <c r="L153" s="118"/>
      <c r="M153" s="108"/>
      <c r="N153" s="110"/>
      <c r="O153" s="2090"/>
      <c r="P153" s="630">
        <f>0</f>
        <v>0</v>
      </c>
    </row>
    <row r="154" spans="1:17" ht="41.25" customHeight="1" x14ac:dyDescent="0.25">
      <c r="A154" s="1329" t="s">
        <v>204</v>
      </c>
      <c r="B154" s="631" t="s">
        <v>1389</v>
      </c>
      <c r="C154" s="630">
        <f>D154+E154+F154+G154</f>
        <v>7816</v>
      </c>
      <c r="D154" s="630">
        <f>'Жилище '!D89</f>
        <v>0</v>
      </c>
      <c r="E154" s="630">
        <f>'Жилище '!D90</f>
        <v>7737</v>
      </c>
      <c r="F154" s="630">
        <f>'Жилище '!D91</f>
        <v>79</v>
      </c>
      <c r="G154" s="630">
        <f>'Жилище '!D92</f>
        <v>0</v>
      </c>
      <c r="H154" s="119">
        <f>I154</f>
        <v>2855</v>
      </c>
      <c r="I154" s="118">
        <v>2855</v>
      </c>
      <c r="J154" s="118">
        <v>0</v>
      </c>
      <c r="K154" s="118">
        <v>0</v>
      </c>
      <c r="L154" s="118">
        <v>0</v>
      </c>
      <c r="M154" s="108">
        <f>C154-H154</f>
        <v>4961</v>
      </c>
      <c r="N154" s="110">
        <f>F154-K154</f>
        <v>79</v>
      </c>
      <c r="O154" s="2090"/>
      <c r="P154" s="630">
        <f>'Жилище '!M92</f>
        <v>0</v>
      </c>
    </row>
    <row r="155" spans="1:17" ht="20.100000000000001" customHeight="1" x14ac:dyDescent="0.25">
      <c r="A155" s="1329"/>
      <c r="B155" s="628" t="s">
        <v>126</v>
      </c>
      <c r="C155" s="630">
        <f>D155+E155+F155+G155</f>
        <v>7815</v>
      </c>
      <c r="D155" s="630">
        <f>'Жилище '!H89</f>
        <v>0</v>
      </c>
      <c r="E155" s="630">
        <f>'Жилище '!H90</f>
        <v>7736.9</v>
      </c>
      <c r="F155" s="630">
        <f>'Жилище '!H91</f>
        <v>78.099999999999994</v>
      </c>
      <c r="G155" s="630">
        <f>'Жилище '!H92</f>
        <v>0</v>
      </c>
      <c r="H155" s="119">
        <v>0</v>
      </c>
      <c r="I155" s="118">
        <v>0</v>
      </c>
      <c r="J155" s="118">
        <v>0</v>
      </c>
      <c r="K155" s="118">
        <v>0</v>
      </c>
      <c r="L155" s="118">
        <v>0</v>
      </c>
      <c r="M155" s="108">
        <f>C155-H155</f>
        <v>7815</v>
      </c>
      <c r="N155" s="110">
        <f>F155-K155</f>
        <v>78.099999999999994</v>
      </c>
      <c r="O155" s="2090"/>
      <c r="P155" s="630">
        <f>'Жилище '!Q92</f>
        <v>0</v>
      </c>
    </row>
    <row r="156" spans="1:17" ht="27" customHeight="1" x14ac:dyDescent="0.25">
      <c r="A156" s="1329"/>
      <c r="B156" s="628" t="s">
        <v>127</v>
      </c>
      <c r="C156" s="630">
        <f>C155/C154*100</f>
        <v>99.987205731832134</v>
      </c>
      <c r="D156" s="630">
        <v>0</v>
      </c>
      <c r="E156" s="630">
        <f t="shared" ref="E156:O156" si="18">E155/E154*100</f>
        <v>99.998707509370561</v>
      </c>
      <c r="F156" s="630">
        <f t="shared" si="18"/>
        <v>98.860759493670884</v>
      </c>
      <c r="G156" s="630">
        <v>0</v>
      </c>
      <c r="H156" s="630">
        <f t="shared" si="18"/>
        <v>0</v>
      </c>
      <c r="I156" s="630">
        <f t="shared" si="18"/>
        <v>0</v>
      </c>
      <c r="J156" s="630" t="e">
        <f t="shared" si="18"/>
        <v>#DIV/0!</v>
      </c>
      <c r="K156" s="630" t="e">
        <f t="shared" si="18"/>
        <v>#DIV/0!</v>
      </c>
      <c r="L156" s="630" t="e">
        <f t="shared" si="18"/>
        <v>#DIV/0!</v>
      </c>
      <c r="M156" s="630">
        <f t="shared" si="18"/>
        <v>157.52872404757105</v>
      </c>
      <c r="N156" s="630">
        <f t="shared" si="18"/>
        <v>98.860759493670884</v>
      </c>
      <c r="O156" s="630" t="e">
        <f t="shared" si="18"/>
        <v>#DIV/0!</v>
      </c>
      <c r="P156" s="630">
        <v>0</v>
      </c>
    </row>
    <row r="157" spans="1:17" ht="45.75" customHeight="1" x14ac:dyDescent="0.25">
      <c r="A157" s="1329" t="s">
        <v>205</v>
      </c>
      <c r="B157" s="631" t="s">
        <v>206</v>
      </c>
      <c r="C157" s="630">
        <f>D157+E157+F157+G157</f>
        <v>0</v>
      </c>
      <c r="D157" s="630">
        <f>'Жилище '!D110</f>
        <v>0</v>
      </c>
      <c r="E157" s="630">
        <f>'Жилище '!D111</f>
        <v>0</v>
      </c>
      <c r="F157" s="630">
        <f>'Жилище '!D112</f>
        <v>0</v>
      </c>
      <c r="G157" s="630">
        <f>'Жилище '!D113</f>
        <v>0</v>
      </c>
      <c r="H157" s="119"/>
      <c r="I157" s="118"/>
      <c r="J157" s="118"/>
      <c r="K157" s="118"/>
      <c r="L157" s="118"/>
      <c r="M157" s="108"/>
      <c r="N157" s="110"/>
      <c r="O157" s="2090"/>
      <c r="P157" s="630">
        <f>'Жилище '!M113</f>
        <v>0</v>
      </c>
    </row>
    <row r="158" spans="1:17" ht="20.100000000000001" customHeight="1" x14ac:dyDescent="0.25">
      <c r="A158" s="1329"/>
      <c r="B158" s="628" t="s">
        <v>126</v>
      </c>
      <c r="C158" s="630">
        <f>D158+E158+F158+G158</f>
        <v>0</v>
      </c>
      <c r="D158" s="630">
        <f>'Жилище '!H110</f>
        <v>0</v>
      </c>
      <c r="E158" s="630">
        <f>'Жилище '!H111</f>
        <v>0</v>
      </c>
      <c r="F158" s="630">
        <f>'Жилище '!H112</f>
        <v>0</v>
      </c>
      <c r="G158" s="630">
        <f>'Жилище '!H113</f>
        <v>0</v>
      </c>
      <c r="H158" s="119"/>
      <c r="I158" s="118"/>
      <c r="J158" s="118"/>
      <c r="K158" s="118"/>
      <c r="L158" s="118"/>
      <c r="M158" s="108"/>
      <c r="N158" s="110"/>
      <c r="O158" s="2090"/>
      <c r="P158" s="630">
        <f>'Жилище '!Q113</f>
        <v>0</v>
      </c>
    </row>
    <row r="159" spans="1:17" ht="20.100000000000001" customHeight="1" x14ac:dyDescent="0.25">
      <c r="A159" s="1329"/>
      <c r="B159" s="628" t="s">
        <v>127</v>
      </c>
      <c r="C159" s="630">
        <v>0</v>
      </c>
      <c r="D159" s="630">
        <f>0</f>
        <v>0</v>
      </c>
      <c r="E159" s="630">
        <f>0</f>
        <v>0</v>
      </c>
      <c r="F159" s="630">
        <f>0</f>
        <v>0</v>
      </c>
      <c r="G159" s="630">
        <f>0</f>
        <v>0</v>
      </c>
      <c r="H159" s="119"/>
      <c r="I159" s="118"/>
      <c r="J159" s="118"/>
      <c r="K159" s="118"/>
      <c r="L159" s="118"/>
      <c r="M159" s="108"/>
      <c r="N159" s="110"/>
      <c r="O159" s="2090"/>
      <c r="P159" s="630">
        <f>0</f>
        <v>0</v>
      </c>
    </row>
    <row r="160" spans="1:17" s="101" customFormat="1" ht="24" customHeight="1" x14ac:dyDescent="0.25">
      <c r="A160" s="1323" t="s">
        <v>207</v>
      </c>
      <c r="B160" s="627" t="s">
        <v>208</v>
      </c>
      <c r="C160" s="947">
        <f>D160+E160+F160+G160</f>
        <v>336115.36</v>
      </c>
      <c r="D160" s="947">
        <f>D163+D166+D169+D172+D175</f>
        <v>108132.7</v>
      </c>
      <c r="E160" s="947">
        <f t="shared" ref="E160:G160" si="19">E163+E166+E169+E172+E175</f>
        <v>57311.9</v>
      </c>
      <c r="F160" s="947">
        <f t="shared" si="19"/>
        <v>170365.76</v>
      </c>
      <c r="G160" s="947">
        <f t="shared" si="19"/>
        <v>305</v>
      </c>
      <c r="H160" s="115">
        <f>I160+J160+K160+L160</f>
        <v>401288.8</v>
      </c>
      <c r="I160" s="115">
        <f>I163</f>
        <v>0</v>
      </c>
      <c r="J160" s="115">
        <f>J169</f>
        <v>55567</v>
      </c>
      <c r="K160" s="115">
        <f>K163+K169</f>
        <v>246343.8</v>
      </c>
      <c r="L160" s="115">
        <f>L169</f>
        <v>99378</v>
      </c>
      <c r="M160" s="104">
        <f>C160-H160</f>
        <v>-65173.440000000002</v>
      </c>
      <c r="N160" s="104">
        <f>F160-K160</f>
        <v>-75978.039999999979</v>
      </c>
      <c r="O160" s="2089"/>
      <c r="P160" s="947">
        <f t="shared" ref="P160" si="20">P163+P166+P169+P172+P175</f>
        <v>0</v>
      </c>
      <c r="Q160" s="109"/>
    </row>
    <row r="161" spans="1:17" s="101" customFormat="1" ht="20.100000000000001" customHeight="1" x14ac:dyDescent="0.25">
      <c r="A161" s="1323"/>
      <c r="B161" s="628" t="s">
        <v>126</v>
      </c>
      <c r="C161" s="947">
        <f>D161+E161+F161+G161</f>
        <v>6342.3099999999995</v>
      </c>
      <c r="D161" s="947">
        <f>D164+D167+D170+D173+D176</f>
        <v>1175.44</v>
      </c>
      <c r="E161" s="947">
        <f t="shared" ref="E161:G161" si="21">E164+E167+E170+E173+E176</f>
        <v>880.18999999999994</v>
      </c>
      <c r="F161" s="947">
        <f t="shared" si="21"/>
        <v>4155.32</v>
      </c>
      <c r="G161" s="947">
        <f t="shared" si="21"/>
        <v>131.36000000000001</v>
      </c>
      <c r="H161" s="115"/>
      <c r="I161" s="115"/>
      <c r="J161" s="115"/>
      <c r="K161" s="115"/>
      <c r="L161" s="115"/>
      <c r="M161" s="104"/>
      <c r="N161" s="104"/>
      <c r="O161" s="2089"/>
      <c r="P161" s="947">
        <f t="shared" ref="P161" si="22">P164+P167+P170+P173+P176</f>
        <v>0</v>
      </c>
      <c r="Q161" s="109"/>
    </row>
    <row r="162" spans="1:17" s="101" customFormat="1" ht="20.100000000000001" customHeight="1" x14ac:dyDescent="0.25">
      <c r="A162" s="1323"/>
      <c r="B162" s="628" t="s">
        <v>127</v>
      </c>
      <c r="C162" s="51">
        <f>C161/C160*100</f>
        <v>1.8869444109903217</v>
      </c>
      <c r="D162" s="51">
        <f t="shared" ref="D162:G162" si="23">D161/D160*100</f>
        <v>1.0870347267755269</v>
      </c>
      <c r="E162" s="51">
        <f t="shared" si="23"/>
        <v>1.5357892514469071</v>
      </c>
      <c r="F162" s="51">
        <f t="shared" si="23"/>
        <v>2.4390581769482318</v>
      </c>
      <c r="G162" s="51">
        <f t="shared" si="23"/>
        <v>43.068852459016398</v>
      </c>
      <c r="H162" s="115"/>
      <c r="I162" s="115"/>
      <c r="J162" s="115"/>
      <c r="K162" s="115"/>
      <c r="L162" s="115"/>
      <c r="M162" s="104"/>
      <c r="N162" s="104"/>
      <c r="O162" s="2089"/>
      <c r="P162" s="51">
        <v>0</v>
      </c>
      <c r="Q162" s="109"/>
    </row>
    <row r="163" spans="1:17" s="101" customFormat="1" ht="30" customHeight="1" x14ac:dyDescent="0.25">
      <c r="A163" s="1324" t="s">
        <v>209</v>
      </c>
      <c r="B163" s="781" t="s">
        <v>210</v>
      </c>
      <c r="C163" s="630">
        <f>D163+E163+F163+G163</f>
        <v>29150</v>
      </c>
      <c r="D163" s="630">
        <f>РИИиЭ!D26</f>
        <v>0</v>
      </c>
      <c r="E163" s="630">
        <f>РИИиЭ!D27</f>
        <v>0</v>
      </c>
      <c r="F163" s="630">
        <f>РИИиЭ!D28</f>
        <v>29150</v>
      </c>
      <c r="G163" s="630">
        <f>0</f>
        <v>0</v>
      </c>
      <c r="H163" s="119">
        <f>I163+J163+K163+L163</f>
        <v>101299.4</v>
      </c>
      <c r="I163" s="118">
        <v>0</v>
      </c>
      <c r="J163" s="118">
        <v>0</v>
      </c>
      <c r="K163" s="118">
        <v>101299.4</v>
      </c>
      <c r="L163" s="118">
        <v>0</v>
      </c>
      <c r="M163" s="108">
        <f>C163-H163</f>
        <v>-72149.399999999994</v>
      </c>
      <c r="N163" s="110">
        <f>F163-K163</f>
        <v>-72149.399999999994</v>
      </c>
      <c r="O163" s="2089"/>
      <c r="P163" s="630">
        <f>0</f>
        <v>0</v>
      </c>
    </row>
    <row r="164" spans="1:17" s="101" customFormat="1" ht="20.100000000000001" customHeight="1" x14ac:dyDescent="0.25">
      <c r="A164" s="1324"/>
      <c r="B164" s="628" t="s">
        <v>126</v>
      </c>
      <c r="C164" s="630">
        <f>D164+E164+F164+G164</f>
        <v>0</v>
      </c>
      <c r="D164" s="630">
        <f>РИИиЭ!H26</f>
        <v>0</v>
      </c>
      <c r="E164" s="630">
        <f>РИИиЭ!H27</f>
        <v>0</v>
      </c>
      <c r="F164" s="630">
        <f>РИИиЭ!H28</f>
        <v>0</v>
      </c>
      <c r="G164" s="630">
        <f>0</f>
        <v>0</v>
      </c>
      <c r="H164" s="119"/>
      <c r="I164" s="118"/>
      <c r="J164" s="118"/>
      <c r="K164" s="118"/>
      <c r="L164" s="118"/>
      <c r="M164" s="108"/>
      <c r="N164" s="110"/>
      <c r="O164" s="2089"/>
      <c r="P164" s="630">
        <f>0</f>
        <v>0</v>
      </c>
    </row>
    <row r="165" spans="1:17" s="101" customFormat="1" ht="20.100000000000001" customHeight="1" x14ac:dyDescent="0.25">
      <c r="A165" s="1324"/>
      <c r="B165" s="628" t="s">
        <v>127</v>
      </c>
      <c r="C165" s="630">
        <f>C164/C163*100</f>
        <v>0</v>
      </c>
      <c r="D165" s="630">
        <v>0</v>
      </c>
      <c r="E165" s="630">
        <v>0</v>
      </c>
      <c r="F165" s="630">
        <f>F164/F163*100</f>
        <v>0</v>
      </c>
      <c r="G165" s="630">
        <v>0</v>
      </c>
      <c r="H165" s="119"/>
      <c r="I165" s="118"/>
      <c r="J165" s="118"/>
      <c r="K165" s="118"/>
      <c r="L165" s="118"/>
      <c r="M165" s="108"/>
      <c r="N165" s="110"/>
      <c r="O165" s="2089"/>
      <c r="P165" s="630">
        <v>0</v>
      </c>
    </row>
    <row r="166" spans="1:17" s="101" customFormat="1" ht="20.100000000000001" customHeight="1" x14ac:dyDescent="0.25">
      <c r="A166" s="1324" t="s">
        <v>211</v>
      </c>
      <c r="B166" s="781" t="s">
        <v>455</v>
      </c>
      <c r="C166" s="630">
        <f>D166+E166+F166+G166</f>
        <v>283652.16000000003</v>
      </c>
      <c r="D166" s="630">
        <f>РИИиЭ!D51</f>
        <v>108132.7</v>
      </c>
      <c r="E166" s="630">
        <f>РИИиЭ!D52</f>
        <v>56649.9</v>
      </c>
      <c r="F166" s="630">
        <f>РИИиЭ!D53</f>
        <v>118869.56</v>
      </c>
      <c r="G166" s="630">
        <f>0</f>
        <v>0</v>
      </c>
      <c r="H166" s="119"/>
      <c r="I166" s="118"/>
      <c r="J166" s="118"/>
      <c r="K166" s="118"/>
      <c r="L166" s="118"/>
      <c r="M166" s="108"/>
      <c r="N166" s="110"/>
      <c r="O166" s="2089"/>
      <c r="P166" s="630">
        <f>0</f>
        <v>0</v>
      </c>
    </row>
    <row r="167" spans="1:17" s="101" customFormat="1" ht="20.100000000000001" customHeight="1" x14ac:dyDescent="0.25">
      <c r="A167" s="1324"/>
      <c r="B167" s="628" t="s">
        <v>126</v>
      </c>
      <c r="C167" s="630">
        <f>D167+E167+F167+G167</f>
        <v>2866</v>
      </c>
      <c r="D167" s="630">
        <f>РИИиЭ!H51</f>
        <v>1175.44</v>
      </c>
      <c r="E167" s="630">
        <f>РИИиЭ!H52</f>
        <v>615.80999999999995</v>
      </c>
      <c r="F167" s="630">
        <f>РИИиЭ!H53</f>
        <v>1074.75</v>
      </c>
      <c r="G167" s="630">
        <f>0</f>
        <v>0</v>
      </c>
      <c r="H167" s="119"/>
      <c r="I167" s="118"/>
      <c r="J167" s="118"/>
      <c r="K167" s="118"/>
      <c r="L167" s="118"/>
      <c r="M167" s="108"/>
      <c r="N167" s="110"/>
      <c r="O167" s="2089"/>
      <c r="P167" s="630">
        <f>0</f>
        <v>0</v>
      </c>
    </row>
    <row r="168" spans="1:17" s="101" customFormat="1" ht="20.100000000000001" customHeight="1" x14ac:dyDescent="0.25">
      <c r="A168" s="1324"/>
      <c r="B168" s="628" t="s">
        <v>127</v>
      </c>
      <c r="C168" s="630">
        <f>C167/C166*100</f>
        <v>1.0103924468616772</v>
      </c>
      <c r="D168" s="630">
        <f>D167/D166*100</f>
        <v>1.0870347267755269</v>
      </c>
      <c r="E168" s="630">
        <f>E167/E166*100</f>
        <v>1.0870451668934984</v>
      </c>
      <c r="F168" s="630">
        <f>F167/F166*100</f>
        <v>0.9041423220545276</v>
      </c>
      <c r="G168" s="630">
        <v>0</v>
      </c>
      <c r="H168" s="119"/>
      <c r="I168" s="118"/>
      <c r="J168" s="118"/>
      <c r="K168" s="118"/>
      <c r="L168" s="118"/>
      <c r="M168" s="108"/>
      <c r="N168" s="110"/>
      <c r="O168" s="2089"/>
      <c r="P168" s="630">
        <v>0</v>
      </c>
    </row>
    <row r="169" spans="1:17" s="101" customFormat="1" ht="38.25" customHeight="1" x14ac:dyDescent="0.25">
      <c r="A169" s="1324" t="s">
        <v>213</v>
      </c>
      <c r="B169" s="635" t="s">
        <v>212</v>
      </c>
      <c r="C169" s="630">
        <f>D169+E169+F169+G169</f>
        <v>200</v>
      </c>
      <c r="D169" s="630">
        <f>0</f>
        <v>0</v>
      </c>
      <c r="E169" s="630">
        <f>0</f>
        <v>0</v>
      </c>
      <c r="F169" s="630">
        <f>РИИиЭ!D59</f>
        <v>200</v>
      </c>
      <c r="G169" s="630">
        <f>0</f>
        <v>0</v>
      </c>
      <c r="H169" s="119">
        <f>I169+J169+K169+L169</f>
        <v>299989.40000000002</v>
      </c>
      <c r="I169" s="118">
        <v>0</v>
      </c>
      <c r="J169" s="118">
        <v>55567</v>
      </c>
      <c r="K169" s="118">
        <v>145044.4</v>
      </c>
      <c r="L169" s="118">
        <v>99378</v>
      </c>
      <c r="M169" s="108">
        <f>C169-H169</f>
        <v>-299789.40000000002</v>
      </c>
      <c r="N169" s="110">
        <f>F169-K169</f>
        <v>-144844.4</v>
      </c>
      <c r="O169" s="2089"/>
      <c r="P169" s="630">
        <f>0</f>
        <v>0</v>
      </c>
    </row>
    <row r="170" spans="1:17" s="101" customFormat="1" ht="20.100000000000001" customHeight="1" x14ac:dyDescent="0.25">
      <c r="A170" s="1324"/>
      <c r="B170" s="628" t="s">
        <v>126</v>
      </c>
      <c r="C170" s="630">
        <f>D170+E170+F170+G170</f>
        <v>0</v>
      </c>
      <c r="D170" s="630">
        <f>0</f>
        <v>0</v>
      </c>
      <c r="E170" s="630">
        <f>0</f>
        <v>0</v>
      </c>
      <c r="F170" s="630">
        <f>РИИиЭ!H59</f>
        <v>0</v>
      </c>
      <c r="G170" s="630">
        <f>0</f>
        <v>0</v>
      </c>
      <c r="H170" s="119"/>
      <c r="I170" s="118"/>
      <c r="J170" s="118"/>
      <c r="K170" s="118"/>
      <c r="L170" s="118"/>
      <c r="M170" s="108"/>
      <c r="N170" s="110"/>
      <c r="O170" s="2089"/>
      <c r="P170" s="630">
        <f>0</f>
        <v>0</v>
      </c>
    </row>
    <row r="171" spans="1:17" s="101" customFormat="1" ht="20.100000000000001" customHeight="1" x14ac:dyDescent="0.25">
      <c r="A171" s="1324"/>
      <c r="B171" s="628" t="s">
        <v>127</v>
      </c>
      <c r="C171" s="630">
        <f>C170/C169*100</f>
        <v>0</v>
      </c>
      <c r="D171" s="630">
        <v>0</v>
      </c>
      <c r="E171" s="630">
        <v>0</v>
      </c>
      <c r="F171" s="630">
        <f>F170/F169*100</f>
        <v>0</v>
      </c>
      <c r="G171" s="630">
        <v>0</v>
      </c>
      <c r="H171" s="119"/>
      <c r="I171" s="118"/>
      <c r="J171" s="118"/>
      <c r="K171" s="118"/>
      <c r="L171" s="118"/>
      <c r="M171" s="108"/>
      <c r="N171" s="110"/>
      <c r="O171" s="2089"/>
      <c r="P171" s="630">
        <v>0</v>
      </c>
    </row>
    <row r="172" spans="1:17" s="101" customFormat="1" ht="38.25" customHeight="1" x14ac:dyDescent="0.25">
      <c r="A172" s="1324" t="s">
        <v>215</v>
      </c>
      <c r="B172" s="635" t="s">
        <v>214</v>
      </c>
      <c r="C172" s="630">
        <f>D172+E172+F172+G172</f>
        <v>305</v>
      </c>
      <c r="D172" s="630">
        <v>0</v>
      </c>
      <c r="E172" s="630">
        <f>РИИиЭ!D69</f>
        <v>0</v>
      </c>
      <c r="F172" s="630">
        <v>0</v>
      </c>
      <c r="G172" s="630">
        <f>РИИиЭ!D70</f>
        <v>305</v>
      </c>
      <c r="H172" s="119"/>
      <c r="I172" s="118"/>
      <c r="J172" s="118"/>
      <c r="K172" s="118"/>
      <c r="L172" s="118"/>
      <c r="M172" s="108"/>
      <c r="N172" s="110"/>
      <c r="O172" s="2089"/>
      <c r="P172" s="630">
        <f>РИИиЭ!M70</f>
        <v>0</v>
      </c>
    </row>
    <row r="173" spans="1:17" s="101" customFormat="1" ht="20.100000000000001" customHeight="1" x14ac:dyDescent="0.25">
      <c r="A173" s="1324"/>
      <c r="B173" s="628" t="s">
        <v>126</v>
      </c>
      <c r="C173" s="630">
        <f>D173+E173+F173+G173</f>
        <v>131.36000000000001</v>
      </c>
      <c r="D173" s="630">
        <v>0</v>
      </c>
      <c r="E173" s="630">
        <v>0</v>
      </c>
      <c r="F173" s="630">
        <v>0</v>
      </c>
      <c r="G173" s="630">
        <f>РИИиЭ!H70</f>
        <v>131.36000000000001</v>
      </c>
      <c r="H173" s="119"/>
      <c r="I173" s="118"/>
      <c r="J173" s="118"/>
      <c r="K173" s="118"/>
      <c r="L173" s="118"/>
      <c r="M173" s="108"/>
      <c r="N173" s="110"/>
      <c r="O173" s="2089"/>
      <c r="P173" s="630">
        <f>РИИиЭ!Q70</f>
        <v>0</v>
      </c>
    </row>
    <row r="174" spans="1:17" s="101" customFormat="1" ht="20.100000000000001" customHeight="1" x14ac:dyDescent="0.25">
      <c r="A174" s="1324"/>
      <c r="B174" s="628" t="s">
        <v>127</v>
      </c>
      <c r="C174" s="630">
        <f>C173/C172*100</f>
        <v>43.068852459016398</v>
      </c>
      <c r="D174" s="630">
        <v>0</v>
      </c>
      <c r="E174" s="630">
        <v>0</v>
      </c>
      <c r="F174" s="630">
        <v>0</v>
      </c>
      <c r="G174" s="630">
        <f>G173/G172*100</f>
        <v>43.068852459016398</v>
      </c>
      <c r="H174" s="585" t="e">
        <f t="shared" ref="H174:O174" si="24">H173/H172*100</f>
        <v>#DIV/0!</v>
      </c>
      <c r="I174" s="585" t="e">
        <f t="shared" si="24"/>
        <v>#DIV/0!</v>
      </c>
      <c r="J174" s="585" t="e">
        <f t="shared" si="24"/>
        <v>#DIV/0!</v>
      </c>
      <c r="K174" s="585" t="e">
        <f t="shared" si="24"/>
        <v>#DIV/0!</v>
      </c>
      <c r="L174" s="585" t="e">
        <f t="shared" si="24"/>
        <v>#DIV/0!</v>
      </c>
      <c r="M174" s="585" t="e">
        <f t="shared" si="24"/>
        <v>#DIV/0!</v>
      </c>
      <c r="N174" s="585" t="e">
        <f t="shared" si="24"/>
        <v>#DIV/0!</v>
      </c>
      <c r="O174" s="585" t="e">
        <f t="shared" si="24"/>
        <v>#DIV/0!</v>
      </c>
      <c r="P174" s="630">
        <v>0</v>
      </c>
    </row>
    <row r="175" spans="1:17" s="101" customFormat="1" ht="21.75" customHeight="1" x14ac:dyDescent="0.25">
      <c r="A175" s="1324" t="s">
        <v>454</v>
      </c>
      <c r="B175" s="635" t="s">
        <v>134</v>
      </c>
      <c r="C175" s="630">
        <f>D175+E175+F175+G175</f>
        <v>22808.2</v>
      </c>
      <c r="D175" s="630">
        <f>0</f>
        <v>0</v>
      </c>
      <c r="E175" s="630">
        <f>РИИиЭ!D80</f>
        <v>662</v>
      </c>
      <c r="F175" s="630">
        <f>РИИиЭ!D81</f>
        <v>22146.2</v>
      </c>
      <c r="G175" s="630">
        <f>0</f>
        <v>0</v>
      </c>
      <c r="H175" s="119"/>
      <c r="I175" s="118"/>
      <c r="J175" s="118"/>
      <c r="K175" s="118"/>
      <c r="L175" s="118"/>
      <c r="M175" s="108"/>
      <c r="N175" s="110"/>
      <c r="O175" s="2089"/>
      <c r="P175" s="630">
        <f>0</f>
        <v>0</v>
      </c>
    </row>
    <row r="176" spans="1:17" s="101" customFormat="1" ht="20.100000000000001" customHeight="1" x14ac:dyDescent="0.25">
      <c r="A176" s="1324"/>
      <c r="B176" s="628" t="s">
        <v>126</v>
      </c>
      <c r="C176" s="630">
        <f>D176+E176+F176+G176</f>
        <v>3344.95</v>
      </c>
      <c r="D176" s="630">
        <f>0</f>
        <v>0</v>
      </c>
      <c r="E176" s="630">
        <f>РИИиЭ!H80</f>
        <v>264.38</v>
      </c>
      <c r="F176" s="630">
        <f>РИИиЭ!H81</f>
        <v>3080.5699999999997</v>
      </c>
      <c r="G176" s="630">
        <f>0</f>
        <v>0</v>
      </c>
      <c r="H176" s="119"/>
      <c r="I176" s="118"/>
      <c r="J176" s="118"/>
      <c r="K176" s="118"/>
      <c r="L176" s="118"/>
      <c r="M176" s="108"/>
      <c r="N176" s="110"/>
      <c r="O176" s="2089"/>
      <c r="P176" s="630">
        <f>0</f>
        <v>0</v>
      </c>
    </row>
    <row r="177" spans="1:16" s="101" customFormat="1" ht="25.5" customHeight="1" x14ac:dyDescent="0.25">
      <c r="A177" s="1324"/>
      <c r="B177" s="628" t="s">
        <v>127</v>
      </c>
      <c r="C177" s="630">
        <f>C176/C175*100</f>
        <v>14.665558877947404</v>
      </c>
      <c r="D177" s="630">
        <v>0</v>
      </c>
      <c r="E177" s="630">
        <f>E176/E175*100</f>
        <v>39.936555891238669</v>
      </c>
      <c r="F177" s="630">
        <f>F176/F175*100</f>
        <v>13.910151628721856</v>
      </c>
      <c r="G177" s="630">
        <v>0</v>
      </c>
      <c r="H177" s="119"/>
      <c r="I177" s="118"/>
      <c r="J177" s="118"/>
      <c r="K177" s="118"/>
      <c r="L177" s="118"/>
      <c r="M177" s="108"/>
      <c r="N177" s="110"/>
      <c r="O177" s="2089"/>
      <c r="P177" s="630">
        <v>0</v>
      </c>
    </row>
    <row r="178" spans="1:16" s="101" customFormat="1" ht="23.25" customHeight="1" x14ac:dyDescent="0.25">
      <c r="A178" s="1331" t="s">
        <v>216</v>
      </c>
      <c r="B178" s="909" t="s">
        <v>217</v>
      </c>
      <c r="C178" s="49">
        <f>D178+E178+F178+G178</f>
        <v>1054280</v>
      </c>
      <c r="D178" s="49">
        <f>D181+D184+D187+D190</f>
        <v>0</v>
      </c>
      <c r="E178" s="49">
        <f t="shared" ref="E178:G179" si="25">E181+E184+E187+E190</f>
        <v>0</v>
      </c>
      <c r="F178" s="49">
        <f t="shared" si="25"/>
        <v>10388</v>
      </c>
      <c r="G178" s="49">
        <f t="shared" si="25"/>
        <v>1043892</v>
      </c>
      <c r="H178" s="115" t="e">
        <f>I178+J178+K178+L178</f>
        <v>#REF!</v>
      </c>
      <c r="I178" s="108" t="e">
        <f>I181+I184+I187+#REF!</f>
        <v>#REF!</v>
      </c>
      <c r="J178" s="108" t="e">
        <f>J181+J184+J187+#REF!</f>
        <v>#REF!</v>
      </c>
      <c r="K178" s="108" t="e">
        <f>K181+K184+K187+#REF!</f>
        <v>#REF!</v>
      </c>
      <c r="L178" s="108" t="e">
        <f>L181+L184+L187+#REF!</f>
        <v>#REF!</v>
      </c>
      <c r="M178" s="104" t="e">
        <f>C178-H178</f>
        <v>#REF!</v>
      </c>
      <c r="N178" s="104" t="e">
        <f>F178-K178</f>
        <v>#REF!</v>
      </c>
      <c r="O178" s="2089"/>
      <c r="P178" s="49">
        <f t="shared" ref="P178" si="26">P181+P184+P187+P190</f>
        <v>0</v>
      </c>
    </row>
    <row r="179" spans="1:16" s="101" customFormat="1" ht="20.100000000000001" customHeight="1" x14ac:dyDescent="0.25">
      <c r="A179" s="1331"/>
      <c r="B179" s="911" t="s">
        <v>126</v>
      </c>
      <c r="C179" s="49">
        <f t="shared" ref="C179:C191" si="27">D179+E179+F179+G179</f>
        <v>121576.6</v>
      </c>
      <c r="D179" s="49">
        <f>D182+D185+D188+D191</f>
        <v>0</v>
      </c>
      <c r="E179" s="49">
        <f t="shared" si="25"/>
        <v>0</v>
      </c>
      <c r="F179" s="49">
        <f>F188+F191</f>
        <v>1105.9000000000001</v>
      </c>
      <c r="G179" s="49">
        <f t="shared" si="25"/>
        <v>120470.70000000001</v>
      </c>
      <c r="H179" s="115"/>
      <c r="I179" s="108"/>
      <c r="J179" s="108"/>
      <c r="K179" s="108"/>
      <c r="L179" s="108"/>
      <c r="M179" s="104"/>
      <c r="N179" s="104"/>
      <c r="O179" s="2089"/>
      <c r="P179" s="49">
        <f t="shared" ref="P179" si="28">P182+P185+P188+P191</f>
        <v>0</v>
      </c>
    </row>
    <row r="180" spans="1:16" s="101" customFormat="1" ht="20.100000000000001" customHeight="1" x14ac:dyDescent="0.25">
      <c r="A180" s="1331"/>
      <c r="B180" s="911" t="s">
        <v>127</v>
      </c>
      <c r="C180" s="49">
        <f>C179/C178*100</f>
        <v>11.531718329096636</v>
      </c>
      <c r="D180" s="49">
        <v>0</v>
      </c>
      <c r="E180" s="49">
        <v>0</v>
      </c>
      <c r="F180" s="49">
        <f>F179/F178*100</f>
        <v>10.645937620331154</v>
      </c>
      <c r="G180" s="49">
        <f>G179/G178*100</f>
        <v>11.540532928693773</v>
      </c>
      <c r="H180" s="115"/>
      <c r="I180" s="108"/>
      <c r="J180" s="108"/>
      <c r="K180" s="108"/>
      <c r="L180" s="108"/>
      <c r="M180" s="104"/>
      <c r="N180" s="104"/>
      <c r="O180" s="2089"/>
      <c r="P180" s="49">
        <v>0</v>
      </c>
    </row>
    <row r="181" spans="1:16" s="101" customFormat="1" ht="32.25" customHeight="1" x14ac:dyDescent="0.25">
      <c r="A181" s="1330" t="s">
        <v>218</v>
      </c>
      <c r="B181" s="1161" t="s">
        <v>219</v>
      </c>
      <c r="C181" s="919">
        <f t="shared" si="27"/>
        <v>0</v>
      </c>
      <c r="D181" s="919">
        <v>0</v>
      </c>
      <c r="E181" s="919">
        <v>0</v>
      </c>
      <c r="F181" s="919">
        <f>Предпринимательство!D22</f>
        <v>0</v>
      </c>
      <c r="G181" s="919">
        <v>0</v>
      </c>
      <c r="H181" s="119">
        <f>I181+J181+K181+L181</f>
        <v>7537.2</v>
      </c>
      <c r="I181" s="114">
        <v>0</v>
      </c>
      <c r="J181" s="114">
        <v>0</v>
      </c>
      <c r="K181" s="114">
        <v>7537.2</v>
      </c>
      <c r="L181" s="114">
        <v>0</v>
      </c>
      <c r="M181" s="104">
        <f>C181-H181</f>
        <v>-7537.2</v>
      </c>
      <c r="N181" s="110">
        <f>F181-K181</f>
        <v>-7537.2</v>
      </c>
      <c r="O181" s="2089"/>
      <c r="P181" s="919">
        <v>0</v>
      </c>
    </row>
    <row r="182" spans="1:16" s="101" customFormat="1" ht="20.100000000000001" customHeight="1" x14ac:dyDescent="0.25">
      <c r="A182" s="1330"/>
      <c r="B182" s="911" t="s">
        <v>126</v>
      </c>
      <c r="C182" s="919">
        <f t="shared" si="27"/>
        <v>0</v>
      </c>
      <c r="D182" s="919">
        <v>0</v>
      </c>
      <c r="E182" s="919">
        <v>0</v>
      </c>
      <c r="F182" s="919">
        <f>Предпринимательство!H22</f>
        <v>0</v>
      </c>
      <c r="G182" s="919">
        <v>0</v>
      </c>
      <c r="H182" s="119"/>
      <c r="I182" s="114"/>
      <c r="J182" s="114"/>
      <c r="K182" s="114"/>
      <c r="L182" s="114"/>
      <c r="M182" s="104"/>
      <c r="N182" s="110"/>
      <c r="O182" s="2089"/>
      <c r="P182" s="919">
        <v>0</v>
      </c>
    </row>
    <row r="183" spans="1:16" s="101" customFormat="1" ht="20.100000000000001" customHeight="1" x14ac:dyDescent="0.25">
      <c r="A183" s="1330"/>
      <c r="B183" s="911" t="s">
        <v>127</v>
      </c>
      <c r="C183" s="919">
        <v>0</v>
      </c>
      <c r="D183" s="919">
        <v>0</v>
      </c>
      <c r="E183" s="919">
        <v>0</v>
      </c>
      <c r="F183" s="919">
        <v>0</v>
      </c>
      <c r="G183" s="919">
        <v>0</v>
      </c>
      <c r="H183" s="119"/>
      <c r="I183" s="114"/>
      <c r="J183" s="114"/>
      <c r="K183" s="114"/>
      <c r="L183" s="114"/>
      <c r="M183" s="104"/>
      <c r="N183" s="110"/>
      <c r="O183" s="2089"/>
      <c r="P183" s="919">
        <v>0</v>
      </c>
    </row>
    <row r="184" spans="1:16" s="101" customFormat="1" ht="28.5" customHeight="1" x14ac:dyDescent="0.25">
      <c r="A184" s="1330" t="s">
        <v>220</v>
      </c>
      <c r="B184" s="943" t="s">
        <v>221</v>
      </c>
      <c r="C184" s="919">
        <f t="shared" si="27"/>
        <v>0</v>
      </c>
      <c r="D184" s="919">
        <v>0</v>
      </c>
      <c r="E184" s="919">
        <v>0</v>
      </c>
      <c r="F184" s="913">
        <f>Предпринимательство!D37</f>
        <v>0</v>
      </c>
      <c r="G184" s="919">
        <v>0</v>
      </c>
      <c r="H184" s="119">
        <f>I184+J184+K184+L184</f>
        <v>4415.75</v>
      </c>
      <c r="I184" s="114">
        <v>0</v>
      </c>
      <c r="J184" s="114">
        <v>648.77</v>
      </c>
      <c r="K184" s="114">
        <v>3766.98</v>
      </c>
      <c r="L184" s="114">
        <v>0</v>
      </c>
      <c r="M184" s="104">
        <f>C184-H184</f>
        <v>-4415.75</v>
      </c>
      <c r="N184" s="110">
        <f>F184-K184</f>
        <v>-3766.98</v>
      </c>
      <c r="O184" s="2089"/>
      <c r="P184" s="919">
        <v>0</v>
      </c>
    </row>
    <row r="185" spans="1:16" s="101" customFormat="1" ht="20.100000000000001" customHeight="1" x14ac:dyDescent="0.25">
      <c r="A185" s="1330"/>
      <c r="B185" s="911" t="s">
        <v>126</v>
      </c>
      <c r="C185" s="919">
        <f t="shared" si="27"/>
        <v>0</v>
      </c>
      <c r="D185" s="919">
        <v>0</v>
      </c>
      <c r="E185" s="919">
        <v>0</v>
      </c>
      <c r="F185" s="913">
        <f>Предпринимательство!H37</f>
        <v>0</v>
      </c>
      <c r="G185" s="919">
        <v>0</v>
      </c>
      <c r="H185" s="119"/>
      <c r="I185" s="114"/>
      <c r="J185" s="114"/>
      <c r="K185" s="114"/>
      <c r="L185" s="114"/>
      <c r="M185" s="104"/>
      <c r="N185" s="110"/>
      <c r="O185" s="2089"/>
      <c r="P185" s="919">
        <v>0</v>
      </c>
    </row>
    <row r="186" spans="1:16" s="101" customFormat="1" ht="20.100000000000001" customHeight="1" x14ac:dyDescent="0.25">
      <c r="A186" s="1330"/>
      <c r="B186" s="911" t="s">
        <v>127</v>
      </c>
      <c r="C186" s="919">
        <v>0</v>
      </c>
      <c r="D186" s="919">
        <v>0</v>
      </c>
      <c r="E186" s="919">
        <v>0</v>
      </c>
      <c r="F186" s="919">
        <v>0</v>
      </c>
      <c r="G186" s="919">
        <v>0</v>
      </c>
      <c r="H186" s="119"/>
      <c r="I186" s="114"/>
      <c r="J186" s="114"/>
      <c r="K186" s="114"/>
      <c r="L186" s="114"/>
      <c r="M186" s="104"/>
      <c r="N186" s="110"/>
      <c r="O186" s="2089"/>
      <c r="P186" s="919">
        <v>0</v>
      </c>
    </row>
    <row r="187" spans="1:16" s="101" customFormat="1" ht="31.5" customHeight="1" x14ac:dyDescent="0.25">
      <c r="A187" s="1330" t="s">
        <v>222</v>
      </c>
      <c r="B187" s="1161" t="s">
        <v>223</v>
      </c>
      <c r="C187" s="919">
        <f>D187+E187+F187+G187+P187</f>
        <v>5890</v>
      </c>
      <c r="D187" s="913">
        <v>0</v>
      </c>
      <c r="E187" s="913">
        <v>0</v>
      </c>
      <c r="F187" s="913">
        <f>Предпринимательство!D48</f>
        <v>5890</v>
      </c>
      <c r="G187" s="913">
        <v>0</v>
      </c>
      <c r="H187" s="107">
        <v>0</v>
      </c>
      <c r="I187" s="114">
        <v>0</v>
      </c>
      <c r="J187" s="114">
        <v>0</v>
      </c>
      <c r="K187" s="114">
        <v>0</v>
      </c>
      <c r="L187" s="114">
        <v>0</v>
      </c>
      <c r="M187" s="104">
        <f>C187-H187</f>
        <v>5890</v>
      </c>
      <c r="N187" s="110">
        <f>F187-K187</f>
        <v>5890</v>
      </c>
      <c r="O187" s="2089"/>
      <c r="P187" s="913">
        <v>0</v>
      </c>
    </row>
    <row r="188" spans="1:16" s="101" customFormat="1" ht="20.100000000000001" customHeight="1" x14ac:dyDescent="0.25">
      <c r="A188" s="1330"/>
      <c r="B188" s="911" t="s">
        <v>126</v>
      </c>
      <c r="C188" s="919">
        <f t="shared" si="27"/>
        <v>0</v>
      </c>
      <c r="D188" s="913">
        <v>0</v>
      </c>
      <c r="E188" s="913">
        <v>0</v>
      </c>
      <c r="F188" s="913">
        <f>Предпринимательство!H48</f>
        <v>0</v>
      </c>
      <c r="G188" s="913">
        <v>0</v>
      </c>
      <c r="H188" s="107"/>
      <c r="I188" s="114"/>
      <c r="J188" s="114"/>
      <c r="K188" s="114"/>
      <c r="L188" s="114"/>
      <c r="M188" s="104"/>
      <c r="N188" s="110"/>
      <c r="O188" s="2089"/>
      <c r="P188" s="913">
        <v>0</v>
      </c>
    </row>
    <row r="189" spans="1:16" s="101" customFormat="1" ht="20.100000000000001" customHeight="1" x14ac:dyDescent="0.25">
      <c r="A189" s="1330"/>
      <c r="B189" s="911" t="s">
        <v>127</v>
      </c>
      <c r="C189" s="919">
        <f>C188/C187*100</f>
        <v>0</v>
      </c>
      <c r="D189" s="919">
        <v>0</v>
      </c>
      <c r="E189" s="919">
        <v>0</v>
      </c>
      <c r="F189" s="919">
        <f t="shared" ref="F189" si="29">F188/F187*100</f>
        <v>0</v>
      </c>
      <c r="G189" s="919">
        <v>0</v>
      </c>
      <c r="H189" s="107"/>
      <c r="I189" s="114"/>
      <c r="J189" s="114"/>
      <c r="K189" s="114"/>
      <c r="L189" s="114"/>
      <c r="M189" s="104"/>
      <c r="N189" s="110"/>
      <c r="O189" s="2089"/>
      <c r="P189" s="919">
        <v>0</v>
      </c>
    </row>
    <row r="190" spans="1:16" s="101" customFormat="1" ht="39" customHeight="1" x14ac:dyDescent="0.25">
      <c r="A190" s="1330" t="s">
        <v>224</v>
      </c>
      <c r="B190" s="943" t="s">
        <v>1390</v>
      </c>
      <c r="C190" s="919">
        <f t="shared" si="27"/>
        <v>1048390</v>
      </c>
      <c r="D190" s="913">
        <v>0</v>
      </c>
      <c r="E190" s="913">
        <v>0</v>
      </c>
      <c r="F190" s="913">
        <f>Предпринимательство!D73</f>
        <v>4498</v>
      </c>
      <c r="G190" s="913">
        <f>Предпринимательство!D77</f>
        <v>1043892</v>
      </c>
      <c r="H190" s="107"/>
      <c r="I190" s="114"/>
      <c r="J190" s="114"/>
      <c r="K190" s="114"/>
      <c r="L190" s="114"/>
      <c r="M190" s="104"/>
      <c r="N190" s="110"/>
      <c r="O190" s="2089"/>
      <c r="P190" s="913">
        <f>Предпринимательство!M77</f>
        <v>0</v>
      </c>
    </row>
    <row r="191" spans="1:16" s="101" customFormat="1" ht="20.100000000000001" customHeight="1" x14ac:dyDescent="0.25">
      <c r="A191" s="1330"/>
      <c r="B191" s="911" t="s">
        <v>126</v>
      </c>
      <c r="C191" s="919">
        <f t="shared" si="27"/>
        <v>121576.6</v>
      </c>
      <c r="D191" s="913">
        <v>0</v>
      </c>
      <c r="E191" s="913">
        <v>0</v>
      </c>
      <c r="F191" s="913">
        <f>Предпринимательство!H73</f>
        <v>1105.9000000000001</v>
      </c>
      <c r="G191" s="913">
        <f>Предпринимательство!H77</f>
        <v>120470.70000000001</v>
      </c>
      <c r="H191" s="107"/>
      <c r="I191" s="114"/>
      <c r="J191" s="114"/>
      <c r="K191" s="114"/>
      <c r="L191" s="114"/>
      <c r="M191" s="104"/>
      <c r="N191" s="110"/>
      <c r="O191" s="2089"/>
      <c r="P191" s="913">
        <f>Предпринимательство!Q77</f>
        <v>0</v>
      </c>
    </row>
    <row r="192" spans="1:16" s="101" customFormat="1" ht="20.100000000000001" customHeight="1" x14ac:dyDescent="0.25">
      <c r="A192" s="1330"/>
      <c r="B192" s="911" t="s">
        <v>127</v>
      </c>
      <c r="C192" s="919">
        <f>C191/C190*100</f>
        <v>11.596505117370445</v>
      </c>
      <c r="D192" s="919">
        <v>0</v>
      </c>
      <c r="E192" s="919">
        <v>0</v>
      </c>
      <c r="F192" s="919">
        <f>F191/F190*100</f>
        <v>24.58648288128057</v>
      </c>
      <c r="G192" s="919">
        <f>G191/G190*100</f>
        <v>11.540532928693773</v>
      </c>
      <c r="H192" s="107"/>
      <c r="I192" s="114"/>
      <c r="J192" s="114"/>
      <c r="K192" s="114"/>
      <c r="L192" s="114"/>
      <c r="M192" s="104"/>
      <c r="N192" s="110"/>
      <c r="O192" s="2089"/>
      <c r="P192" s="919">
        <v>0</v>
      </c>
    </row>
    <row r="193" spans="1:17" s="101" customFormat="1" ht="25.5" customHeight="1" x14ac:dyDescent="0.25">
      <c r="A193" s="1331" t="s">
        <v>225</v>
      </c>
      <c r="B193" s="909" t="s">
        <v>226</v>
      </c>
      <c r="C193" s="49">
        <f>D193+E193+F193+G193</f>
        <v>1599015.2000000002</v>
      </c>
      <c r="D193" s="49">
        <f>D196+D199+D202+D205</f>
        <v>0</v>
      </c>
      <c r="E193" s="49">
        <f>E196+E199+E202+E205</f>
        <v>14758</v>
      </c>
      <c r="F193" s="49">
        <f t="shared" ref="E193:G194" si="30">F196+F199+F202+F205</f>
        <v>1584257.2000000002</v>
      </c>
      <c r="G193" s="49">
        <f t="shared" si="30"/>
        <v>0</v>
      </c>
      <c r="H193" s="115" t="e">
        <f>I193+J193+K193+L193</f>
        <v>#REF!</v>
      </c>
      <c r="I193" s="115" t="e">
        <f>I196+I199+I202+I205+#REF!</f>
        <v>#REF!</v>
      </c>
      <c r="J193" s="115" t="e">
        <f>J196+J199+J202+J205+#REF!</f>
        <v>#REF!</v>
      </c>
      <c r="K193" s="115" t="e">
        <f>K196+K199+K202+K205+#REF!</f>
        <v>#REF!</v>
      </c>
      <c r="L193" s="115" t="e">
        <f>L196+L199+L202+L205+#REF!</f>
        <v>#REF!</v>
      </c>
      <c r="M193" s="104" t="e">
        <f>C193-H193</f>
        <v>#REF!</v>
      </c>
      <c r="N193" s="104" t="e">
        <f>F193-K193</f>
        <v>#REF!</v>
      </c>
      <c r="O193" s="2089"/>
      <c r="P193" s="49">
        <f t="shared" ref="P193" si="31">P196+P199+P202+P205</f>
        <v>0</v>
      </c>
      <c r="Q193" s="109"/>
    </row>
    <row r="194" spans="1:17" s="101" customFormat="1" ht="20.100000000000001" customHeight="1" x14ac:dyDescent="0.25">
      <c r="A194" s="1331"/>
      <c r="B194" s="911" t="s">
        <v>126</v>
      </c>
      <c r="C194" s="49">
        <f t="shared" ref="C194:C206" si="32">D194+E194+F194+G194</f>
        <v>678965.20000000007</v>
      </c>
      <c r="D194" s="49">
        <f>D197+D200+D203+D206</f>
        <v>0</v>
      </c>
      <c r="E194" s="49">
        <f t="shared" si="30"/>
        <v>5681.9</v>
      </c>
      <c r="F194" s="49">
        <f t="shared" si="30"/>
        <v>673283.3</v>
      </c>
      <c r="G194" s="49">
        <f t="shared" si="30"/>
        <v>0</v>
      </c>
      <c r="H194" s="115"/>
      <c r="I194" s="115"/>
      <c r="J194" s="115"/>
      <c r="K194" s="115"/>
      <c r="L194" s="115"/>
      <c r="M194" s="104"/>
      <c r="N194" s="104"/>
      <c r="O194" s="2089"/>
      <c r="P194" s="49">
        <f t="shared" ref="P194" si="33">P197+P200+P203+P206</f>
        <v>0</v>
      </c>
      <c r="Q194" s="109"/>
    </row>
    <row r="195" spans="1:17" s="101" customFormat="1" ht="20.100000000000001" customHeight="1" x14ac:dyDescent="0.25">
      <c r="A195" s="1331"/>
      <c r="B195" s="911" t="s">
        <v>127</v>
      </c>
      <c r="C195" s="49">
        <f>C194/C193*100</f>
        <v>42.461460028647629</v>
      </c>
      <c r="D195" s="49">
        <v>0</v>
      </c>
      <c r="E195" s="49">
        <f>E194/E193*100</f>
        <v>38.500474319013414</v>
      </c>
      <c r="F195" s="49">
        <f>F194/F193*100</f>
        <v>42.498358221127226</v>
      </c>
      <c r="G195" s="49">
        <v>0</v>
      </c>
      <c r="H195" s="115"/>
      <c r="I195" s="115"/>
      <c r="J195" s="115"/>
      <c r="K195" s="115"/>
      <c r="L195" s="115"/>
      <c r="M195" s="104"/>
      <c r="N195" s="104"/>
      <c r="O195" s="2089"/>
      <c r="P195" s="49">
        <v>0</v>
      </c>
      <c r="Q195" s="109"/>
    </row>
    <row r="196" spans="1:17" s="101" customFormat="1" ht="22.5" customHeight="1" x14ac:dyDescent="0.25">
      <c r="A196" s="1330" t="s">
        <v>227</v>
      </c>
      <c r="B196" s="1161" t="s">
        <v>228</v>
      </c>
      <c r="C196" s="919">
        <f t="shared" si="32"/>
        <v>268374.2</v>
      </c>
      <c r="D196" s="919">
        <v>0</v>
      </c>
      <c r="E196" s="919">
        <f>'Упр.имущ.и фин.'!D21</f>
        <v>14758</v>
      </c>
      <c r="F196" s="919">
        <f>'Упр.имущ.и фин.'!D22</f>
        <v>253616.2</v>
      </c>
      <c r="G196" s="919">
        <v>0</v>
      </c>
      <c r="H196" s="115">
        <f>I196+J196+K196+L196</f>
        <v>779.15</v>
      </c>
      <c r="I196" s="118">
        <v>0</v>
      </c>
      <c r="J196" s="118">
        <v>0</v>
      </c>
      <c r="K196" s="118">
        <v>779.15</v>
      </c>
      <c r="L196" s="118">
        <v>0</v>
      </c>
      <c r="M196" s="108">
        <f>C196-H196</f>
        <v>267595.05</v>
      </c>
      <c r="N196" s="110">
        <f>F196-K196</f>
        <v>252837.05000000002</v>
      </c>
      <c r="O196" s="2089"/>
      <c r="P196" s="919">
        <v>0</v>
      </c>
    </row>
    <row r="197" spans="1:17" s="101" customFormat="1" ht="20.100000000000001" customHeight="1" x14ac:dyDescent="0.25">
      <c r="A197" s="1330"/>
      <c r="B197" s="911" t="s">
        <v>126</v>
      </c>
      <c r="C197" s="919">
        <f t="shared" si="32"/>
        <v>120463.3</v>
      </c>
      <c r="D197" s="919">
        <v>0</v>
      </c>
      <c r="E197" s="919">
        <f>'Упр.имущ.и фин.'!H21</f>
        <v>5681.9</v>
      </c>
      <c r="F197" s="919">
        <f>'Упр.имущ.и фин.'!H22</f>
        <v>114781.40000000001</v>
      </c>
      <c r="G197" s="919">
        <v>0</v>
      </c>
      <c r="H197" s="115"/>
      <c r="I197" s="118"/>
      <c r="J197" s="118"/>
      <c r="K197" s="118"/>
      <c r="L197" s="118"/>
      <c r="M197" s="108"/>
      <c r="N197" s="110"/>
      <c r="O197" s="2089"/>
      <c r="P197" s="919">
        <v>0</v>
      </c>
    </row>
    <row r="198" spans="1:17" s="101" customFormat="1" ht="20.100000000000001" customHeight="1" x14ac:dyDescent="0.25">
      <c r="A198" s="1330"/>
      <c r="B198" s="911" t="s">
        <v>127</v>
      </c>
      <c r="C198" s="919">
        <f>C197/C196*100</f>
        <v>44.88631917673159</v>
      </c>
      <c r="D198" s="919">
        <v>0</v>
      </c>
      <c r="E198" s="919">
        <f>E197/E196*100</f>
        <v>38.500474319013414</v>
      </c>
      <c r="F198" s="919">
        <f>F197/F196*100</f>
        <v>45.257913335189158</v>
      </c>
      <c r="G198" s="919">
        <v>0</v>
      </c>
      <c r="H198" s="115"/>
      <c r="I198" s="118"/>
      <c r="J198" s="118"/>
      <c r="K198" s="118"/>
      <c r="L198" s="118"/>
      <c r="M198" s="108"/>
      <c r="N198" s="110"/>
      <c r="O198" s="2089"/>
      <c r="P198" s="919">
        <v>0</v>
      </c>
    </row>
    <row r="199" spans="1:17" s="101" customFormat="1" ht="37.5" customHeight="1" x14ac:dyDescent="0.25">
      <c r="A199" s="1330" t="s">
        <v>229</v>
      </c>
      <c r="B199" s="1161" t="s">
        <v>230</v>
      </c>
      <c r="C199" s="919">
        <f t="shared" si="32"/>
        <v>250</v>
      </c>
      <c r="D199" s="919">
        <v>0</v>
      </c>
      <c r="E199" s="919">
        <v>0</v>
      </c>
      <c r="F199" s="919">
        <f>'Упр.имущ.и фин.'!D26</f>
        <v>250</v>
      </c>
      <c r="G199" s="919">
        <v>0</v>
      </c>
      <c r="H199" s="115">
        <f>I199+J199+K199+L199</f>
        <v>133821.4</v>
      </c>
      <c r="I199" s="118">
        <v>0</v>
      </c>
      <c r="J199" s="118">
        <v>0</v>
      </c>
      <c r="K199" s="118">
        <v>133821.4</v>
      </c>
      <c r="L199" s="118">
        <v>0</v>
      </c>
      <c r="M199" s="108">
        <f>C199-H199</f>
        <v>-133571.4</v>
      </c>
      <c r="N199" s="110">
        <f>F199-K199</f>
        <v>-133571.4</v>
      </c>
      <c r="O199" s="2089"/>
      <c r="P199" s="919">
        <v>0</v>
      </c>
    </row>
    <row r="200" spans="1:17" s="101" customFormat="1" ht="20.100000000000001" customHeight="1" x14ac:dyDescent="0.25">
      <c r="A200" s="1330"/>
      <c r="B200" s="911" t="s">
        <v>126</v>
      </c>
      <c r="C200" s="919">
        <f t="shared" si="32"/>
        <v>47.8</v>
      </c>
      <c r="D200" s="919">
        <v>0</v>
      </c>
      <c r="E200" s="919">
        <v>0</v>
      </c>
      <c r="F200" s="919">
        <f>'Упр.имущ.и фин.'!H26</f>
        <v>47.8</v>
      </c>
      <c r="G200" s="919">
        <v>0</v>
      </c>
      <c r="H200" s="115"/>
      <c r="I200" s="118"/>
      <c r="J200" s="118"/>
      <c r="K200" s="118"/>
      <c r="L200" s="118"/>
      <c r="M200" s="108"/>
      <c r="N200" s="110"/>
      <c r="O200" s="2089"/>
      <c r="P200" s="919">
        <v>0</v>
      </c>
    </row>
    <row r="201" spans="1:17" s="101" customFormat="1" ht="20.100000000000001" customHeight="1" x14ac:dyDescent="0.25">
      <c r="A201" s="1330"/>
      <c r="B201" s="911" t="s">
        <v>127</v>
      </c>
      <c r="C201" s="919">
        <f>C200/C199*100</f>
        <v>19.119999999999997</v>
      </c>
      <c r="D201" s="919">
        <v>0</v>
      </c>
      <c r="E201" s="919">
        <v>0</v>
      </c>
      <c r="F201" s="919">
        <f>F200/F199*100</f>
        <v>19.119999999999997</v>
      </c>
      <c r="G201" s="919">
        <v>0</v>
      </c>
      <c r="H201" s="115"/>
      <c r="I201" s="118"/>
      <c r="J201" s="118"/>
      <c r="K201" s="118"/>
      <c r="L201" s="118"/>
      <c r="M201" s="108"/>
      <c r="N201" s="110"/>
      <c r="O201" s="2089"/>
      <c r="P201" s="919">
        <v>0</v>
      </c>
    </row>
    <row r="202" spans="1:17" s="101" customFormat="1" ht="23.25" customHeight="1" x14ac:dyDescent="0.25">
      <c r="A202" s="1330" t="s">
        <v>231</v>
      </c>
      <c r="B202" s="1161" t="s">
        <v>232</v>
      </c>
      <c r="C202" s="919">
        <f t="shared" si="32"/>
        <v>57903</v>
      </c>
      <c r="D202" s="919">
        <v>0</v>
      </c>
      <c r="E202" s="919">
        <v>0</v>
      </c>
      <c r="F202" s="919">
        <f>'Упр.имущ.и фин.'!D34</f>
        <v>57903</v>
      </c>
      <c r="G202" s="919">
        <v>0</v>
      </c>
      <c r="H202" s="115">
        <f>I202+J202+K202+L202</f>
        <v>4519</v>
      </c>
      <c r="I202" s="118">
        <v>0</v>
      </c>
      <c r="J202" s="118">
        <v>3469</v>
      </c>
      <c r="K202" s="118">
        <v>1050</v>
      </c>
      <c r="L202" s="118">
        <v>0</v>
      </c>
      <c r="M202" s="108">
        <f>C202-H202</f>
        <v>53384</v>
      </c>
      <c r="N202" s="110">
        <f>F202-K202</f>
        <v>56853</v>
      </c>
      <c r="O202" s="2089"/>
      <c r="P202" s="919">
        <v>0</v>
      </c>
    </row>
    <row r="203" spans="1:17" s="101" customFormat="1" ht="20.100000000000001" customHeight="1" x14ac:dyDescent="0.25">
      <c r="A203" s="1330"/>
      <c r="B203" s="911" t="s">
        <v>126</v>
      </c>
      <c r="C203" s="919">
        <f t="shared" si="32"/>
        <v>14772</v>
      </c>
      <c r="D203" s="919">
        <v>0</v>
      </c>
      <c r="E203" s="919">
        <v>0</v>
      </c>
      <c r="F203" s="919">
        <f>'Упр.имущ.и фин.'!H34</f>
        <v>14772</v>
      </c>
      <c r="G203" s="919">
        <v>0</v>
      </c>
      <c r="H203" s="115"/>
      <c r="I203" s="118"/>
      <c r="J203" s="118"/>
      <c r="K203" s="118"/>
      <c r="L203" s="118"/>
      <c r="M203" s="108"/>
      <c r="N203" s="110"/>
      <c r="O203" s="2089"/>
      <c r="P203" s="919">
        <v>0</v>
      </c>
    </row>
    <row r="204" spans="1:17" s="101" customFormat="1" ht="20.100000000000001" customHeight="1" x14ac:dyDescent="0.25">
      <c r="A204" s="1330"/>
      <c r="B204" s="911" t="s">
        <v>127</v>
      </c>
      <c r="C204" s="919">
        <f>C203/C202*100</f>
        <v>25.511631521682816</v>
      </c>
      <c r="D204" s="919">
        <v>0</v>
      </c>
      <c r="E204" s="919">
        <v>0</v>
      </c>
      <c r="F204" s="919">
        <f>F203/F202*100</f>
        <v>25.511631521682816</v>
      </c>
      <c r="G204" s="919">
        <v>0</v>
      </c>
      <c r="H204" s="115"/>
      <c r="I204" s="118"/>
      <c r="J204" s="118"/>
      <c r="K204" s="118"/>
      <c r="L204" s="118"/>
      <c r="M204" s="108"/>
      <c r="N204" s="110"/>
      <c r="O204" s="2089"/>
      <c r="P204" s="919">
        <v>0</v>
      </c>
    </row>
    <row r="205" spans="1:17" s="101" customFormat="1" ht="23.1" customHeight="1" x14ac:dyDescent="0.25">
      <c r="A205" s="1330" t="s">
        <v>233</v>
      </c>
      <c r="B205" s="943" t="s">
        <v>143</v>
      </c>
      <c r="C205" s="919">
        <f t="shared" si="32"/>
        <v>1272488.0000000002</v>
      </c>
      <c r="D205" s="919">
        <v>0</v>
      </c>
      <c r="E205" s="919">
        <f>'[2]Упр.имущ.и фин.'!D53</f>
        <v>0</v>
      </c>
      <c r="F205" s="919">
        <f>'Упр.имущ.и фин.'!D55</f>
        <v>1272488.0000000002</v>
      </c>
      <c r="G205" s="919">
        <v>0</v>
      </c>
      <c r="H205" s="115">
        <f>I205+J205+K205+L205</f>
        <v>179795.4</v>
      </c>
      <c r="I205" s="118">
        <v>0</v>
      </c>
      <c r="J205" s="118">
        <v>0</v>
      </c>
      <c r="K205" s="118">
        <v>179795.4</v>
      </c>
      <c r="L205" s="118">
        <v>0</v>
      </c>
      <c r="M205" s="108">
        <f>C205-H205</f>
        <v>1092692.6000000003</v>
      </c>
      <c r="N205" s="110">
        <f>F205-K205</f>
        <v>1092692.6000000003</v>
      </c>
      <c r="O205" s="2089"/>
      <c r="P205" s="919">
        <v>0</v>
      </c>
    </row>
    <row r="206" spans="1:17" s="101" customFormat="1" ht="20.100000000000001" customHeight="1" x14ac:dyDescent="0.25">
      <c r="A206" s="1330"/>
      <c r="B206" s="911" t="s">
        <v>126</v>
      </c>
      <c r="C206" s="919">
        <f t="shared" si="32"/>
        <v>543682.1</v>
      </c>
      <c r="D206" s="919">
        <v>0</v>
      </c>
      <c r="E206" s="919">
        <f>'[4]Упр.имущ.и фин.'!H52</f>
        <v>0</v>
      </c>
      <c r="F206" s="919">
        <f>'Упр.имущ.и фин.'!H55</f>
        <v>543682.1</v>
      </c>
      <c r="G206" s="919">
        <v>0</v>
      </c>
      <c r="H206" s="115"/>
      <c r="I206" s="118"/>
      <c r="J206" s="118"/>
      <c r="K206" s="118"/>
      <c r="L206" s="118"/>
      <c r="M206" s="108"/>
      <c r="N206" s="110"/>
      <c r="O206" s="2089"/>
      <c r="P206" s="919">
        <v>0</v>
      </c>
    </row>
    <row r="207" spans="1:17" s="101" customFormat="1" ht="20.100000000000001" customHeight="1" x14ac:dyDescent="0.25">
      <c r="A207" s="1330"/>
      <c r="B207" s="911" t="s">
        <v>127</v>
      </c>
      <c r="C207" s="919">
        <f>C206/C205*100</f>
        <v>42.725911757124614</v>
      </c>
      <c r="D207" s="919">
        <v>0</v>
      </c>
      <c r="E207" s="919">
        <v>0</v>
      </c>
      <c r="F207" s="919">
        <f>F206/F205*100</f>
        <v>42.725911757124614</v>
      </c>
      <c r="G207" s="919">
        <v>0</v>
      </c>
      <c r="H207" s="115"/>
      <c r="I207" s="118"/>
      <c r="J207" s="118"/>
      <c r="K207" s="118"/>
      <c r="L207" s="118"/>
      <c r="M207" s="108"/>
      <c r="N207" s="110"/>
      <c r="O207" s="2089"/>
      <c r="P207" s="919">
        <v>0</v>
      </c>
    </row>
    <row r="208" spans="1:17" ht="54.75" customHeight="1" x14ac:dyDescent="0.25">
      <c r="A208" s="1326" t="s">
        <v>234</v>
      </c>
      <c r="B208" s="920" t="s">
        <v>235</v>
      </c>
      <c r="C208" s="910">
        <f>D208+E208+F208+G208</f>
        <v>247427.7</v>
      </c>
      <c r="D208" s="49">
        <f>D211+D214+D217+D220+D223+D226</f>
        <v>3019</v>
      </c>
      <c r="E208" s="49">
        <f t="shared" ref="E208:G208" si="34">E211+E214+E217+E220+E223+E226</f>
        <v>12485.1</v>
      </c>
      <c r="F208" s="49">
        <f t="shared" si="34"/>
        <v>231923.6</v>
      </c>
      <c r="G208" s="49">
        <f t="shared" si="34"/>
        <v>0</v>
      </c>
      <c r="H208" s="108">
        <f>I208+J208+K208+L208</f>
        <v>64551.1</v>
      </c>
      <c r="I208" s="120">
        <v>0</v>
      </c>
      <c r="J208" s="120">
        <v>0</v>
      </c>
      <c r="K208" s="117">
        <f>'[1]молодое поколение (3)'!$F$59</f>
        <v>64551.1</v>
      </c>
      <c r="L208" s="120">
        <v>0</v>
      </c>
      <c r="M208" s="104">
        <f>C208-H208</f>
        <v>182876.6</v>
      </c>
      <c r="N208" s="104">
        <f>F208-K208</f>
        <v>167372.5</v>
      </c>
      <c r="O208" s="2090"/>
      <c r="P208" s="49">
        <f t="shared" ref="P208" si="35">P211+P214+P217+P220+P223+P226</f>
        <v>0</v>
      </c>
      <c r="Q208" s="109"/>
    </row>
    <row r="209" spans="1:17" ht="20.100000000000001" customHeight="1" x14ac:dyDescent="0.25">
      <c r="A209" s="1326"/>
      <c r="B209" s="911" t="s">
        <v>126</v>
      </c>
      <c r="C209" s="910">
        <f t="shared" ref="C209:C224" si="36">D209+E209+F209+G209</f>
        <v>98838.200000000012</v>
      </c>
      <c r="D209" s="49">
        <f>D212+D215+D218+D221+D224+D228</f>
        <v>0</v>
      </c>
      <c r="E209" s="49">
        <f t="shared" ref="E209:G209" si="37">E212+E215+E218+E221+E224+E228</f>
        <v>0</v>
      </c>
      <c r="F209" s="49">
        <f t="shared" si="37"/>
        <v>98838.200000000012</v>
      </c>
      <c r="G209" s="49">
        <f t="shared" si="37"/>
        <v>0</v>
      </c>
      <c r="H209" s="108"/>
      <c r="I209" s="120"/>
      <c r="J209" s="120"/>
      <c r="K209" s="117"/>
      <c r="L209" s="120"/>
      <c r="M209" s="104"/>
      <c r="N209" s="104"/>
      <c r="O209" s="2090"/>
      <c r="P209" s="49">
        <f t="shared" ref="P209" si="38">P212+P215+P218+P221+P224+P228</f>
        <v>0</v>
      </c>
      <c r="Q209" s="109"/>
    </row>
    <row r="210" spans="1:17" ht="20.100000000000001" customHeight="1" x14ac:dyDescent="0.25">
      <c r="A210" s="1326"/>
      <c r="B210" s="911" t="s">
        <v>127</v>
      </c>
      <c r="C210" s="910">
        <f>C209/C208*100</f>
        <v>39.946295422864949</v>
      </c>
      <c r="D210" s="910">
        <f>D209/D208*100</f>
        <v>0</v>
      </c>
      <c r="E210" s="910">
        <v>0</v>
      </c>
      <c r="F210" s="910">
        <f t="shared" ref="F210" si="39">F209/F208*100</f>
        <v>42.616706536117931</v>
      </c>
      <c r="G210" s="910">
        <v>0</v>
      </c>
      <c r="H210" s="108"/>
      <c r="I210" s="120"/>
      <c r="J210" s="120"/>
      <c r="K210" s="117"/>
      <c r="L210" s="120"/>
      <c r="M210" s="104"/>
      <c r="N210" s="104"/>
      <c r="O210" s="2090"/>
      <c r="P210" s="910">
        <v>0</v>
      </c>
      <c r="Q210" s="109"/>
    </row>
    <row r="211" spans="1:17" ht="61.5" customHeight="1" x14ac:dyDescent="0.25">
      <c r="A211" s="1322" t="s">
        <v>236</v>
      </c>
      <c r="B211" s="912" t="s">
        <v>237</v>
      </c>
      <c r="C211" s="913">
        <f t="shared" si="36"/>
        <v>150440</v>
      </c>
      <c r="D211" s="919">
        <v>0</v>
      </c>
      <c r="E211" s="919">
        <v>0</v>
      </c>
      <c r="F211" s="919">
        <f>'Разв.инст.гражд.общ.'!D28</f>
        <v>150440</v>
      </c>
      <c r="G211" s="919">
        <v>0</v>
      </c>
      <c r="H211" s="108"/>
      <c r="I211" s="120"/>
      <c r="J211" s="120"/>
      <c r="K211" s="117"/>
      <c r="L211" s="120"/>
      <c r="M211" s="104"/>
      <c r="N211" s="104"/>
      <c r="O211" s="2090"/>
      <c r="P211" s="919">
        <v>0</v>
      </c>
      <c r="Q211" s="109"/>
    </row>
    <row r="212" spans="1:17" ht="20.100000000000001" customHeight="1" x14ac:dyDescent="0.25">
      <c r="A212" s="1322"/>
      <c r="B212" s="911" t="s">
        <v>126</v>
      </c>
      <c r="C212" s="913">
        <f t="shared" si="36"/>
        <v>61637.5</v>
      </c>
      <c r="D212" s="919">
        <v>0</v>
      </c>
      <c r="E212" s="919">
        <v>0</v>
      </c>
      <c r="F212" s="919">
        <f>'Разв.инст.гражд.общ.'!H28</f>
        <v>61637.5</v>
      </c>
      <c r="G212" s="919">
        <v>0</v>
      </c>
      <c r="H212" s="108"/>
      <c r="I212" s="120"/>
      <c r="J212" s="120"/>
      <c r="K212" s="117"/>
      <c r="L212" s="120"/>
      <c r="M212" s="104"/>
      <c r="N212" s="104"/>
      <c r="O212" s="2090"/>
      <c r="P212" s="919">
        <v>0</v>
      </c>
      <c r="Q212" s="109"/>
    </row>
    <row r="213" spans="1:17" ht="20.100000000000001" customHeight="1" x14ac:dyDescent="0.25">
      <c r="A213" s="1322"/>
      <c r="B213" s="911" t="s">
        <v>127</v>
      </c>
      <c r="C213" s="913">
        <f>C212/C211*100</f>
        <v>40.971483647965968</v>
      </c>
      <c r="D213" s="913">
        <v>0</v>
      </c>
      <c r="E213" s="913">
        <v>0</v>
      </c>
      <c r="F213" s="913">
        <f t="shared" ref="F213:O213" si="40">F212/F211*100</f>
        <v>40.971483647965968</v>
      </c>
      <c r="G213" s="913">
        <v>0</v>
      </c>
      <c r="H213" s="121" t="e">
        <f t="shared" si="40"/>
        <v>#DIV/0!</v>
      </c>
      <c r="I213" s="121" t="e">
        <f t="shared" si="40"/>
        <v>#DIV/0!</v>
      </c>
      <c r="J213" s="121" t="e">
        <f t="shared" si="40"/>
        <v>#DIV/0!</v>
      </c>
      <c r="K213" s="121" t="e">
        <f t="shared" si="40"/>
        <v>#DIV/0!</v>
      </c>
      <c r="L213" s="121" t="e">
        <f t="shared" si="40"/>
        <v>#DIV/0!</v>
      </c>
      <c r="M213" s="121" t="e">
        <f t="shared" si="40"/>
        <v>#DIV/0!</v>
      </c>
      <c r="N213" s="121" t="e">
        <f t="shared" si="40"/>
        <v>#DIV/0!</v>
      </c>
      <c r="O213" s="121" t="e">
        <f t="shared" si="40"/>
        <v>#DIV/0!</v>
      </c>
      <c r="P213" s="913">
        <v>0</v>
      </c>
      <c r="Q213" s="109"/>
    </row>
    <row r="214" spans="1:17" ht="43.5" customHeight="1" x14ac:dyDescent="0.25">
      <c r="A214" s="1322" t="s">
        <v>238</v>
      </c>
      <c r="B214" s="916" t="s">
        <v>804</v>
      </c>
      <c r="C214" s="913">
        <f>D214+E214+F214+G214</f>
        <v>18764.7</v>
      </c>
      <c r="D214" s="913">
        <v>0</v>
      </c>
      <c r="E214" s="913">
        <f>'Разв.инст.гражд.общ.'!D37</f>
        <v>12485.1</v>
      </c>
      <c r="F214" s="913">
        <f>'Разв.инст.гражд.общ.'!D38</f>
        <v>6279.6</v>
      </c>
      <c r="G214" s="913">
        <v>0</v>
      </c>
      <c r="H214" s="121"/>
      <c r="I214" s="121"/>
      <c r="J214" s="121"/>
      <c r="K214" s="121"/>
      <c r="L214" s="121"/>
      <c r="M214" s="121"/>
      <c r="N214" s="121"/>
      <c r="O214" s="121"/>
      <c r="P214" s="913">
        <v>0</v>
      </c>
      <c r="Q214" s="109"/>
    </row>
    <row r="215" spans="1:17" ht="20.100000000000001" customHeight="1" x14ac:dyDescent="0.25">
      <c r="A215" s="1322"/>
      <c r="B215" s="946" t="s">
        <v>126</v>
      </c>
      <c r="C215" s="913">
        <f>D215+E215+F215+G215</f>
        <v>0</v>
      </c>
      <c r="D215" s="913">
        <v>0</v>
      </c>
      <c r="E215" s="913">
        <f>'[2]Разв.инст.гражд.общ.'!H37</f>
        <v>0</v>
      </c>
      <c r="F215" s="913">
        <f>'[2]Разв.инст.гражд.общ.'!H38</f>
        <v>0</v>
      </c>
      <c r="G215" s="913">
        <v>0</v>
      </c>
      <c r="H215" s="121"/>
      <c r="I215" s="121"/>
      <c r="J215" s="121"/>
      <c r="K215" s="121"/>
      <c r="L215" s="121"/>
      <c r="M215" s="121"/>
      <c r="N215" s="121"/>
      <c r="O215" s="121"/>
      <c r="P215" s="913">
        <v>0</v>
      </c>
      <c r="Q215" s="109"/>
    </row>
    <row r="216" spans="1:17" ht="20.100000000000001" customHeight="1" x14ac:dyDescent="0.25">
      <c r="A216" s="1322"/>
      <c r="B216" s="946" t="s">
        <v>127</v>
      </c>
      <c r="C216" s="913">
        <v>0</v>
      </c>
      <c r="D216" s="913">
        <v>0</v>
      </c>
      <c r="E216" s="913">
        <v>0</v>
      </c>
      <c r="F216" s="913">
        <v>0</v>
      </c>
      <c r="G216" s="913">
        <v>0</v>
      </c>
      <c r="H216" s="121"/>
      <c r="I216" s="121"/>
      <c r="J216" s="121"/>
      <c r="K216" s="121"/>
      <c r="L216" s="121"/>
      <c r="M216" s="121"/>
      <c r="N216" s="121"/>
      <c r="O216" s="121"/>
      <c r="P216" s="913">
        <v>0</v>
      </c>
      <c r="Q216" s="109"/>
    </row>
    <row r="217" spans="1:17" ht="20.100000000000001" customHeight="1" x14ac:dyDescent="0.25">
      <c r="A217" s="1322" t="s">
        <v>240</v>
      </c>
      <c r="B217" s="912" t="s">
        <v>239</v>
      </c>
      <c r="C217" s="913">
        <f t="shared" si="36"/>
        <v>74754</v>
      </c>
      <c r="D217" s="919">
        <v>0</v>
      </c>
      <c r="E217" s="919">
        <v>0</v>
      </c>
      <c r="F217" s="919">
        <f>'Разв.инст.гражд.общ.'!D67</f>
        <v>74754</v>
      </c>
      <c r="G217" s="919">
        <v>0</v>
      </c>
      <c r="H217" s="108"/>
      <c r="I217" s="120"/>
      <c r="J217" s="120"/>
      <c r="K217" s="117"/>
      <c r="L217" s="120"/>
      <c r="M217" s="104"/>
      <c r="N217" s="104"/>
      <c r="O217" s="2090"/>
      <c r="P217" s="919">
        <v>0</v>
      </c>
      <c r="Q217" s="109"/>
    </row>
    <row r="218" spans="1:17" ht="20.100000000000001" customHeight="1" x14ac:dyDescent="0.25">
      <c r="A218" s="1322"/>
      <c r="B218" s="911" t="s">
        <v>126</v>
      </c>
      <c r="C218" s="913">
        <f t="shared" si="36"/>
        <v>37200.700000000004</v>
      </c>
      <c r="D218" s="919">
        <v>0</v>
      </c>
      <c r="E218" s="919">
        <v>0</v>
      </c>
      <c r="F218" s="919">
        <f>'Разв.инст.гражд.общ.'!H67</f>
        <v>37200.700000000004</v>
      </c>
      <c r="G218" s="919">
        <v>0</v>
      </c>
      <c r="H218" s="108"/>
      <c r="I218" s="120"/>
      <c r="J218" s="120"/>
      <c r="K218" s="117"/>
      <c r="L218" s="120"/>
      <c r="M218" s="104"/>
      <c r="N218" s="104"/>
      <c r="O218" s="2090"/>
      <c r="P218" s="919">
        <v>0</v>
      </c>
      <c r="Q218" s="109"/>
    </row>
    <row r="219" spans="1:17" ht="20.100000000000001" customHeight="1" x14ac:dyDescent="0.25">
      <c r="A219" s="1322"/>
      <c r="B219" s="911" t="s">
        <v>127</v>
      </c>
      <c r="C219" s="913">
        <f>C218/C217*100</f>
        <v>49.764159777403222</v>
      </c>
      <c r="D219" s="913">
        <v>0</v>
      </c>
      <c r="E219" s="913">
        <v>0</v>
      </c>
      <c r="F219" s="913">
        <f>F218/F217*100</f>
        <v>49.764159777403222</v>
      </c>
      <c r="G219" s="913">
        <v>0</v>
      </c>
      <c r="H219" s="108"/>
      <c r="I219" s="120"/>
      <c r="J219" s="120"/>
      <c r="K219" s="117"/>
      <c r="L219" s="120"/>
      <c r="M219" s="104"/>
      <c r="N219" s="104"/>
      <c r="O219" s="2090"/>
      <c r="P219" s="913">
        <v>0</v>
      </c>
      <c r="Q219" s="109"/>
    </row>
    <row r="220" spans="1:17" ht="20.100000000000001" customHeight="1" x14ac:dyDescent="0.25">
      <c r="A220" s="1322" t="s">
        <v>241</v>
      </c>
      <c r="B220" s="912" t="s">
        <v>143</v>
      </c>
      <c r="C220" s="913">
        <f t="shared" si="36"/>
        <v>3019</v>
      </c>
      <c r="D220" s="919">
        <f>'Разв.инст.гражд.общ.'!D73</f>
        <v>3019</v>
      </c>
      <c r="E220" s="919">
        <v>0</v>
      </c>
      <c r="F220" s="919">
        <v>0</v>
      </c>
      <c r="G220" s="919">
        <v>0</v>
      </c>
      <c r="H220" s="108"/>
      <c r="I220" s="120"/>
      <c r="J220" s="120"/>
      <c r="K220" s="117"/>
      <c r="L220" s="120"/>
      <c r="M220" s="104"/>
      <c r="N220" s="104"/>
      <c r="O220" s="2090"/>
      <c r="P220" s="919">
        <v>0</v>
      </c>
      <c r="Q220" s="109"/>
    </row>
    <row r="221" spans="1:17" ht="20.100000000000001" customHeight="1" x14ac:dyDescent="0.25">
      <c r="A221" s="1322"/>
      <c r="B221" s="911" t="s">
        <v>126</v>
      </c>
      <c r="C221" s="913">
        <f t="shared" si="36"/>
        <v>0</v>
      </c>
      <c r="D221" s="919">
        <f>'[2]Разв.инст.гражд.общ.'!H73</f>
        <v>0</v>
      </c>
      <c r="E221" s="919">
        <v>0</v>
      </c>
      <c r="F221" s="919">
        <v>0</v>
      </c>
      <c r="G221" s="919">
        <v>0</v>
      </c>
      <c r="H221" s="108"/>
      <c r="I221" s="120"/>
      <c r="J221" s="120"/>
      <c r="K221" s="117"/>
      <c r="L221" s="120"/>
      <c r="M221" s="104"/>
      <c r="N221" s="104"/>
      <c r="O221" s="2090"/>
      <c r="P221" s="919">
        <v>0</v>
      </c>
      <c r="Q221" s="109"/>
    </row>
    <row r="222" spans="1:17" ht="20.100000000000001" customHeight="1" x14ac:dyDescent="0.25">
      <c r="A222" s="1322"/>
      <c r="B222" s="911" t="s">
        <v>127</v>
      </c>
      <c r="C222" s="913">
        <f>C221/C220*100</f>
        <v>0</v>
      </c>
      <c r="D222" s="913">
        <f>D221/D220*100</f>
        <v>0</v>
      </c>
      <c r="E222" s="913">
        <v>0</v>
      </c>
      <c r="F222" s="913">
        <v>0</v>
      </c>
      <c r="G222" s="913">
        <v>0</v>
      </c>
      <c r="H222" s="108"/>
      <c r="I222" s="120"/>
      <c r="J222" s="120"/>
      <c r="K222" s="117"/>
      <c r="L222" s="120"/>
      <c r="M222" s="104"/>
      <c r="N222" s="104"/>
      <c r="O222" s="2090"/>
      <c r="P222" s="913">
        <v>0</v>
      </c>
      <c r="Q222" s="109"/>
    </row>
    <row r="223" spans="1:17" ht="20.100000000000001" customHeight="1" x14ac:dyDescent="0.25">
      <c r="A223" s="1322" t="s">
        <v>803</v>
      </c>
      <c r="B223" s="912" t="s">
        <v>242</v>
      </c>
      <c r="C223" s="913">
        <f t="shared" si="36"/>
        <v>450</v>
      </c>
      <c r="D223" s="919">
        <v>0</v>
      </c>
      <c r="E223" s="919">
        <v>0</v>
      </c>
      <c r="F223" s="919">
        <f>'Разв.инст.гражд.общ.'!D77</f>
        <v>450</v>
      </c>
      <c r="G223" s="919">
        <v>0</v>
      </c>
      <c r="H223" s="108"/>
      <c r="I223" s="120"/>
      <c r="J223" s="120"/>
      <c r="K223" s="117"/>
      <c r="L223" s="120"/>
      <c r="M223" s="104"/>
      <c r="N223" s="104"/>
      <c r="O223" s="2090"/>
      <c r="P223" s="919">
        <v>0</v>
      </c>
      <c r="Q223" s="109"/>
    </row>
    <row r="224" spans="1:17" ht="20.100000000000001" customHeight="1" x14ac:dyDescent="0.25">
      <c r="A224" s="1322"/>
      <c r="B224" s="911" t="s">
        <v>126</v>
      </c>
      <c r="C224" s="913">
        <f t="shared" si="36"/>
        <v>0</v>
      </c>
      <c r="D224" s="919">
        <v>0</v>
      </c>
      <c r="E224" s="919">
        <v>0</v>
      </c>
      <c r="F224" s="919">
        <f>'[2]Разв.инст.гражд.общ.'!H77</f>
        <v>0</v>
      </c>
      <c r="G224" s="919">
        <v>0</v>
      </c>
      <c r="H224" s="108"/>
      <c r="I224" s="120"/>
      <c r="J224" s="120"/>
      <c r="K224" s="117"/>
      <c r="L224" s="120"/>
      <c r="M224" s="104"/>
      <c r="N224" s="104"/>
      <c r="O224" s="2090"/>
      <c r="P224" s="919">
        <v>0</v>
      </c>
      <c r="Q224" s="109"/>
    </row>
    <row r="225" spans="1:17" ht="20.100000000000001" customHeight="1" x14ac:dyDescent="0.25">
      <c r="A225" s="1322"/>
      <c r="B225" s="911" t="s">
        <v>127</v>
      </c>
      <c r="C225" s="913">
        <f>C224/C223*100</f>
        <v>0</v>
      </c>
      <c r="D225" s="913">
        <v>0</v>
      </c>
      <c r="E225" s="913">
        <v>0</v>
      </c>
      <c r="F225" s="913">
        <f>F224/F223*100</f>
        <v>0</v>
      </c>
      <c r="G225" s="913">
        <v>0</v>
      </c>
      <c r="H225" s="108"/>
      <c r="I225" s="120"/>
      <c r="J225" s="120"/>
      <c r="K225" s="117"/>
      <c r="L225" s="120"/>
      <c r="M225" s="104"/>
      <c r="N225" s="104"/>
      <c r="O225" s="2090"/>
      <c r="P225" s="913">
        <v>0</v>
      </c>
      <c r="Q225" s="109"/>
    </row>
    <row r="226" spans="1:17" ht="36.75" customHeight="1" x14ac:dyDescent="0.25">
      <c r="A226" s="1322" t="s">
        <v>1249</v>
      </c>
      <c r="B226" s="944" t="s">
        <v>1391</v>
      </c>
      <c r="C226" s="913">
        <f>D226+E226+F226+G226</f>
        <v>0</v>
      </c>
      <c r="D226" s="913">
        <f>'[2]Разв.инст.гражд.общ.'!D88</f>
        <v>0</v>
      </c>
      <c r="E226" s="913">
        <f>'[2]Разв.инст.гражд.общ.'!D89</f>
        <v>0</v>
      </c>
      <c r="F226" s="913">
        <f>'[2]Разв.инст.гражд.общ.'!D90</f>
        <v>0</v>
      </c>
      <c r="G226" s="913">
        <f>0</f>
        <v>0</v>
      </c>
      <c r="H226" s="108"/>
      <c r="I226" s="120"/>
      <c r="J226" s="120"/>
      <c r="K226" s="117"/>
      <c r="L226" s="120"/>
      <c r="M226" s="104"/>
      <c r="N226" s="104"/>
      <c r="O226" s="2090"/>
      <c r="P226" s="913">
        <f>0</f>
        <v>0</v>
      </c>
      <c r="Q226" s="109"/>
    </row>
    <row r="227" spans="1:17" ht="20.100000000000001" customHeight="1" x14ac:dyDescent="0.25">
      <c r="A227" s="1322"/>
      <c r="B227" s="911" t="s">
        <v>126</v>
      </c>
      <c r="C227" s="913">
        <f>D227+E227+F227+G227</f>
        <v>0</v>
      </c>
      <c r="D227" s="913">
        <f>'[2]Разв.инст.гражд.общ.'!H88</f>
        <v>0</v>
      </c>
      <c r="E227" s="913">
        <f>'[2]Разв.инст.гражд.общ.'!H89</f>
        <v>0</v>
      </c>
      <c r="F227" s="913">
        <f>'[2]Разв.инст.гражд.общ.'!H90</f>
        <v>0</v>
      </c>
      <c r="G227" s="913">
        <f>0</f>
        <v>0</v>
      </c>
      <c r="H227" s="108"/>
      <c r="I227" s="120"/>
      <c r="J227" s="120"/>
      <c r="K227" s="117"/>
      <c r="L227" s="120"/>
      <c r="M227" s="104"/>
      <c r="N227" s="104"/>
      <c r="O227" s="2090"/>
      <c r="P227" s="913">
        <f>0</f>
        <v>0</v>
      </c>
      <c r="Q227" s="109"/>
    </row>
    <row r="228" spans="1:17" ht="20.100000000000001" customHeight="1" x14ac:dyDescent="0.25">
      <c r="A228" s="1322"/>
      <c r="B228" s="911" t="s">
        <v>127</v>
      </c>
      <c r="C228" s="913">
        <f>C227-C226</f>
        <v>0</v>
      </c>
      <c r="D228" s="913">
        <f t="shared" ref="D228:G228" si="41">D227-D226</f>
        <v>0</v>
      </c>
      <c r="E228" s="913">
        <f t="shared" si="41"/>
        <v>0</v>
      </c>
      <c r="F228" s="913">
        <f t="shared" si="41"/>
        <v>0</v>
      </c>
      <c r="G228" s="913">
        <f t="shared" si="41"/>
        <v>0</v>
      </c>
      <c r="H228" s="108"/>
      <c r="I228" s="120"/>
      <c r="J228" s="120"/>
      <c r="K228" s="117"/>
      <c r="L228" s="120"/>
      <c r="M228" s="104"/>
      <c r="N228" s="104"/>
      <c r="O228" s="2090"/>
      <c r="P228" s="913">
        <f t="shared" ref="P228" si="42">P227-P226</f>
        <v>0</v>
      </c>
      <c r="Q228" s="109"/>
    </row>
    <row r="229" spans="1:17" ht="30" customHeight="1" x14ac:dyDescent="0.25">
      <c r="A229" s="1323" t="s">
        <v>243</v>
      </c>
      <c r="B229" s="627" t="s">
        <v>244</v>
      </c>
      <c r="C229" s="845">
        <f>D229+E229+F229+G229</f>
        <v>977255.9</v>
      </c>
      <c r="D229" s="845">
        <f>D232+D235</f>
        <v>0</v>
      </c>
      <c r="E229" s="845">
        <f t="shared" ref="E229:O229" si="43">E232+E235</f>
        <v>123538</v>
      </c>
      <c r="F229" s="845">
        <f t="shared" si="43"/>
        <v>806994.4</v>
      </c>
      <c r="G229" s="845">
        <f t="shared" si="43"/>
        <v>46723.5</v>
      </c>
      <c r="H229" s="845">
        <f t="shared" si="43"/>
        <v>131641.53</v>
      </c>
      <c r="I229" s="845">
        <f t="shared" si="43"/>
        <v>0</v>
      </c>
      <c r="J229" s="845">
        <f t="shared" si="43"/>
        <v>0</v>
      </c>
      <c r="K229" s="845">
        <f t="shared" si="43"/>
        <v>35128.33</v>
      </c>
      <c r="L229" s="845">
        <f t="shared" si="43"/>
        <v>96513.2</v>
      </c>
      <c r="M229" s="845">
        <f t="shared" si="43"/>
        <v>845614.37</v>
      </c>
      <c r="N229" s="845">
        <f t="shared" si="43"/>
        <v>771866.07000000007</v>
      </c>
      <c r="O229" s="845">
        <f t="shared" si="43"/>
        <v>0</v>
      </c>
      <c r="P229" s="845">
        <f t="shared" ref="P229" si="44">P232+P235</f>
        <v>0</v>
      </c>
      <c r="Q229" s="109"/>
    </row>
    <row r="230" spans="1:17" ht="20.100000000000001" customHeight="1" x14ac:dyDescent="0.25">
      <c r="A230" s="1323"/>
      <c r="B230" s="628" t="s">
        <v>126</v>
      </c>
      <c r="C230" s="845">
        <f>D230+E230+F230+G230</f>
        <v>301361.80000000005</v>
      </c>
      <c r="D230" s="845">
        <f>D233+D236</f>
        <v>0</v>
      </c>
      <c r="E230" s="845">
        <f t="shared" ref="E230:G230" si="45">E233+E236</f>
        <v>9881</v>
      </c>
      <c r="F230" s="845">
        <f t="shared" si="45"/>
        <v>291480.80000000005</v>
      </c>
      <c r="G230" s="845">
        <f t="shared" si="45"/>
        <v>0</v>
      </c>
      <c r="H230" s="119"/>
      <c r="I230" s="118"/>
      <c r="J230" s="118"/>
      <c r="K230" s="118"/>
      <c r="L230" s="118"/>
      <c r="M230" s="108"/>
      <c r="N230" s="110"/>
      <c r="O230" s="2090"/>
      <c r="P230" s="845">
        <f t="shared" ref="P230" si="46">P233+P236</f>
        <v>0</v>
      </c>
      <c r="Q230" s="109"/>
    </row>
    <row r="231" spans="1:17" ht="20.100000000000001" customHeight="1" x14ac:dyDescent="0.25">
      <c r="A231" s="1323"/>
      <c r="B231" s="628" t="s">
        <v>127</v>
      </c>
      <c r="C231" s="845">
        <f>C230/C229*100</f>
        <v>30.837552374971594</v>
      </c>
      <c r="D231" s="845">
        <v>0</v>
      </c>
      <c r="E231" s="845">
        <f>E230/E229*100</f>
        <v>7.9983486862341957</v>
      </c>
      <c r="F231" s="845">
        <f>F230/F229*100</f>
        <v>36.119308882440826</v>
      </c>
      <c r="G231" s="845">
        <f>G230/G229*100</f>
        <v>0</v>
      </c>
      <c r="H231" s="119"/>
      <c r="I231" s="118"/>
      <c r="J231" s="118"/>
      <c r="K231" s="118"/>
      <c r="L231" s="118"/>
      <c r="M231" s="108"/>
      <c r="N231" s="110"/>
      <c r="O231" s="2090"/>
      <c r="P231" s="845">
        <v>0</v>
      </c>
      <c r="Q231" s="109"/>
    </row>
    <row r="232" spans="1:17" ht="24.75" customHeight="1" x14ac:dyDescent="0.25">
      <c r="A232" s="1329" t="s">
        <v>245</v>
      </c>
      <c r="B232" s="629" t="s">
        <v>246</v>
      </c>
      <c r="C232" s="951">
        <f>D232+E232+F232+G232</f>
        <v>98556.5</v>
      </c>
      <c r="D232" s="951">
        <v>0</v>
      </c>
      <c r="E232" s="951">
        <f>ДТК!D24</f>
        <v>14764</v>
      </c>
      <c r="F232" s="951">
        <f>ДТК!D25</f>
        <v>37069</v>
      </c>
      <c r="G232" s="951">
        <f>ДТК!D26</f>
        <v>46723.5</v>
      </c>
      <c r="H232" s="119">
        <f>K232+L232</f>
        <v>105218.4</v>
      </c>
      <c r="I232" s="118">
        <v>0</v>
      </c>
      <c r="J232" s="118">
        <v>0</v>
      </c>
      <c r="K232" s="118">
        <v>8705.2000000000007</v>
      </c>
      <c r="L232" s="118">
        <v>96513.2</v>
      </c>
      <c r="M232" s="108">
        <f>C232-H232</f>
        <v>-6661.8999999999942</v>
      </c>
      <c r="N232" s="110">
        <f>F232-K232</f>
        <v>28363.8</v>
      </c>
      <c r="O232" s="2090"/>
      <c r="P232" s="951">
        <f>ДТК!M26</f>
        <v>0</v>
      </c>
    </row>
    <row r="233" spans="1:17" ht="20.100000000000001" customHeight="1" x14ac:dyDescent="0.25">
      <c r="A233" s="1329"/>
      <c r="B233" s="628" t="s">
        <v>126</v>
      </c>
      <c r="C233" s="951">
        <f>D233+E233+F233+G233</f>
        <v>29292.699999999997</v>
      </c>
      <c r="D233" s="951">
        <v>0</v>
      </c>
      <c r="E233" s="951">
        <f>ДТК!H24</f>
        <v>9881</v>
      </c>
      <c r="F233" s="951">
        <f>ДТК!H25</f>
        <v>19411.699999999997</v>
      </c>
      <c r="G233" s="951">
        <f>ДТК!H26</f>
        <v>0</v>
      </c>
      <c r="H233" s="119"/>
      <c r="I233" s="118"/>
      <c r="J233" s="118"/>
      <c r="K233" s="118"/>
      <c r="L233" s="118"/>
      <c r="M233" s="108"/>
      <c r="N233" s="110"/>
      <c r="O233" s="2090"/>
      <c r="P233" s="951">
        <f>ДТК!Q26</f>
        <v>0</v>
      </c>
    </row>
    <row r="234" spans="1:17" ht="20.100000000000001" customHeight="1" x14ac:dyDescent="0.25">
      <c r="A234" s="1329"/>
      <c r="B234" s="628" t="s">
        <v>127</v>
      </c>
      <c r="C234" s="951">
        <f>C233/C232*100</f>
        <v>29.7217332190165</v>
      </c>
      <c r="D234" s="951">
        <f>0</f>
        <v>0</v>
      </c>
      <c r="E234" s="951">
        <f>E233/E232*100</f>
        <v>66.926307233811983</v>
      </c>
      <c r="F234" s="951">
        <f t="shared" ref="F234:O234" si="47">F233/F232*100</f>
        <v>52.366397798699715</v>
      </c>
      <c r="G234" s="951">
        <v>0</v>
      </c>
      <c r="H234" s="585">
        <f t="shared" si="47"/>
        <v>0</v>
      </c>
      <c r="I234" s="585" t="e">
        <f t="shared" si="47"/>
        <v>#DIV/0!</v>
      </c>
      <c r="J234" s="585" t="e">
        <f t="shared" si="47"/>
        <v>#DIV/0!</v>
      </c>
      <c r="K234" s="585">
        <f t="shared" si="47"/>
        <v>0</v>
      </c>
      <c r="L234" s="585">
        <f t="shared" si="47"/>
        <v>0</v>
      </c>
      <c r="M234" s="585">
        <f t="shared" si="47"/>
        <v>0</v>
      </c>
      <c r="N234" s="585">
        <f t="shared" si="47"/>
        <v>0</v>
      </c>
      <c r="O234" s="585" t="e">
        <f t="shared" si="47"/>
        <v>#DIV/0!</v>
      </c>
      <c r="P234" s="951">
        <v>0</v>
      </c>
    </row>
    <row r="235" spans="1:17" ht="26.25" customHeight="1" x14ac:dyDescent="0.25">
      <c r="A235" s="1329" t="s">
        <v>247</v>
      </c>
      <c r="B235" s="629" t="s">
        <v>248</v>
      </c>
      <c r="C235" s="951">
        <f>D235+E235+F235+G235</f>
        <v>878699.4</v>
      </c>
      <c r="D235" s="951">
        <v>0</v>
      </c>
      <c r="E235" s="951">
        <f>ДТК!D91</f>
        <v>108774</v>
      </c>
      <c r="F235" s="951">
        <f>ДТК!D92</f>
        <v>769925.4</v>
      </c>
      <c r="G235" s="951">
        <f>ДТК!D93</f>
        <v>0</v>
      </c>
      <c r="H235" s="119">
        <f>K235</f>
        <v>26423.13</v>
      </c>
      <c r="I235" s="118">
        <v>0</v>
      </c>
      <c r="J235" s="118">
        <v>0</v>
      </c>
      <c r="K235" s="118">
        <v>26423.13</v>
      </c>
      <c r="L235" s="118">
        <v>0</v>
      </c>
      <c r="M235" s="108">
        <f>C235-H235</f>
        <v>852276.27</v>
      </c>
      <c r="N235" s="110">
        <f>F235-K235</f>
        <v>743502.27</v>
      </c>
      <c r="O235" s="2090"/>
      <c r="P235" s="951">
        <f>ДТК!M93</f>
        <v>0</v>
      </c>
    </row>
    <row r="236" spans="1:17" ht="20.100000000000001" customHeight="1" x14ac:dyDescent="0.25">
      <c r="A236" s="1329"/>
      <c r="B236" s="628" t="s">
        <v>126</v>
      </c>
      <c r="C236" s="951">
        <f>D236+E236+F236+G236</f>
        <v>272069.10000000003</v>
      </c>
      <c r="D236" s="951">
        <v>0</v>
      </c>
      <c r="E236" s="951">
        <f>ДТК!H91</f>
        <v>0</v>
      </c>
      <c r="F236" s="951">
        <f>ДТК!H92</f>
        <v>272069.10000000003</v>
      </c>
      <c r="G236" s="951">
        <f>ДТК!H93</f>
        <v>0</v>
      </c>
      <c r="H236" s="119"/>
      <c r="I236" s="118"/>
      <c r="J236" s="118"/>
      <c r="K236" s="118"/>
      <c r="L236" s="118"/>
      <c r="M236" s="108"/>
      <c r="N236" s="110"/>
      <c r="O236" s="2090"/>
      <c r="P236" s="951">
        <f>ДТК!Q93</f>
        <v>0</v>
      </c>
    </row>
    <row r="237" spans="1:17" ht="20.100000000000001" customHeight="1" x14ac:dyDescent="0.25">
      <c r="A237" s="1329"/>
      <c r="B237" s="628" t="s">
        <v>127</v>
      </c>
      <c r="C237" s="951">
        <f>C236/C235*100</f>
        <v>30.962704651898026</v>
      </c>
      <c r="D237" s="951">
        <f>0</f>
        <v>0</v>
      </c>
      <c r="E237" s="951">
        <f>E236/E235*100</f>
        <v>0</v>
      </c>
      <c r="F237" s="951">
        <f t="shared" ref="F237" si="48">F236/F235*100</f>
        <v>35.337072916415025</v>
      </c>
      <c r="G237" s="951">
        <v>0</v>
      </c>
      <c r="H237" s="116">
        <f t="shared" ref="H237:O237" si="49">H236/H235*100</f>
        <v>0</v>
      </c>
      <c r="I237" s="116" t="e">
        <f t="shared" si="49"/>
        <v>#DIV/0!</v>
      </c>
      <c r="J237" s="116" t="e">
        <f t="shared" si="49"/>
        <v>#DIV/0!</v>
      </c>
      <c r="K237" s="116">
        <f t="shared" si="49"/>
        <v>0</v>
      </c>
      <c r="L237" s="116" t="e">
        <f t="shared" si="49"/>
        <v>#DIV/0!</v>
      </c>
      <c r="M237" s="116">
        <f t="shared" si="49"/>
        <v>0</v>
      </c>
      <c r="N237" s="116">
        <f t="shared" si="49"/>
        <v>0</v>
      </c>
      <c r="O237" s="116" t="e">
        <f t="shared" si="49"/>
        <v>#DIV/0!</v>
      </c>
      <c r="P237" s="951">
        <v>0</v>
      </c>
    </row>
    <row r="238" spans="1:17" ht="22.5" customHeight="1" x14ac:dyDescent="0.25">
      <c r="A238" s="1327" t="s">
        <v>249</v>
      </c>
      <c r="B238" s="417" t="s">
        <v>250</v>
      </c>
      <c r="C238" s="49">
        <f>D238+E238+F238+G238</f>
        <v>327796.69999999995</v>
      </c>
      <c r="D238" s="49">
        <f>D241+D244</f>
        <v>17020.900000000001</v>
      </c>
      <c r="E238" s="49">
        <f t="shared" ref="E238:G239" si="50">E241+E244</f>
        <v>5818.7</v>
      </c>
      <c r="F238" s="49">
        <f t="shared" si="50"/>
        <v>304957.09999999998</v>
      </c>
      <c r="G238" s="49">
        <f t="shared" si="50"/>
        <v>0</v>
      </c>
      <c r="H238" s="115">
        <f>K238+L238</f>
        <v>253140.4</v>
      </c>
      <c r="I238" s="115">
        <v>0</v>
      </c>
      <c r="J238" s="115">
        <v>0</v>
      </c>
      <c r="K238" s="115">
        <v>122954.4</v>
      </c>
      <c r="L238" s="115">
        <v>130186</v>
      </c>
      <c r="M238" s="104">
        <f>C238-H238</f>
        <v>74656.299999999959</v>
      </c>
      <c r="N238" s="104">
        <f>F238-K238</f>
        <v>182002.69999999998</v>
      </c>
      <c r="O238" s="2090"/>
      <c r="P238" s="49">
        <f t="shared" ref="P238" si="51">P241+P244</f>
        <v>0</v>
      </c>
    </row>
    <row r="239" spans="1:17" ht="20.100000000000001" customHeight="1" x14ac:dyDescent="0.25">
      <c r="A239" s="1327"/>
      <c r="B239" s="911" t="s">
        <v>126</v>
      </c>
      <c r="C239" s="49">
        <f t="shared" ref="C239:C245" si="52">D239+E239+F239+G239</f>
        <v>136612.70000000001</v>
      </c>
      <c r="D239" s="49">
        <f>D242+D245</f>
        <v>0</v>
      </c>
      <c r="E239" s="49">
        <f t="shared" si="50"/>
        <v>0</v>
      </c>
      <c r="F239" s="49">
        <f t="shared" si="50"/>
        <v>136612.70000000001</v>
      </c>
      <c r="G239" s="49">
        <f t="shared" si="50"/>
        <v>0</v>
      </c>
      <c r="H239" s="115"/>
      <c r="I239" s="115"/>
      <c r="J239" s="115"/>
      <c r="K239" s="115"/>
      <c r="L239" s="115"/>
      <c r="M239" s="104"/>
      <c r="N239" s="104"/>
      <c r="O239" s="2090"/>
      <c r="P239" s="49">
        <f t="shared" ref="P239" si="53">P242+P245</f>
        <v>0</v>
      </c>
    </row>
    <row r="240" spans="1:17" ht="20.100000000000001" customHeight="1" x14ac:dyDescent="0.25">
      <c r="A240" s="1327"/>
      <c r="B240" s="911" t="s">
        <v>127</v>
      </c>
      <c r="C240" s="49">
        <f>C239/C238*100</f>
        <v>41.67604493882947</v>
      </c>
      <c r="D240" s="49">
        <f>D239/D238*100</f>
        <v>0</v>
      </c>
      <c r="E240" s="49">
        <f>E239/E238*100</f>
        <v>0</v>
      </c>
      <c r="F240" s="49">
        <f>F239/F238*100</f>
        <v>44.797350184665326</v>
      </c>
      <c r="G240" s="49">
        <v>0</v>
      </c>
      <c r="H240" s="115"/>
      <c r="I240" s="115"/>
      <c r="J240" s="115"/>
      <c r="K240" s="115"/>
      <c r="L240" s="115"/>
      <c r="M240" s="104"/>
      <c r="N240" s="104"/>
      <c r="O240" s="2090"/>
      <c r="P240" s="49">
        <v>0</v>
      </c>
    </row>
    <row r="241" spans="1:17" ht="99" customHeight="1" x14ac:dyDescent="0.25">
      <c r="A241" s="1328" t="s">
        <v>251</v>
      </c>
      <c r="B241" s="916" t="s">
        <v>252</v>
      </c>
      <c r="C241" s="919">
        <f t="shared" si="52"/>
        <v>237319.8</v>
      </c>
      <c r="D241" s="919">
        <v>0</v>
      </c>
      <c r="E241" s="919">
        <f>'Цифр.мун.обр.'!D38</f>
        <v>145</v>
      </c>
      <c r="F241" s="919">
        <f>'Цифр.мун.обр.'!D39</f>
        <v>237174.8</v>
      </c>
      <c r="G241" s="919">
        <v>0</v>
      </c>
      <c r="H241" s="108">
        <f>I241+J241+K241+L241</f>
        <v>11422.730000000001</v>
      </c>
      <c r="I241" s="115">
        <v>0</v>
      </c>
      <c r="J241" s="115">
        <v>0</v>
      </c>
      <c r="K241" s="117">
        <f>'[1]доступная среда  (2)'!$F$103</f>
        <v>11352.730000000001</v>
      </c>
      <c r="L241" s="120">
        <f>'[1]доступная среда  (2)'!$G$103</f>
        <v>70</v>
      </c>
      <c r="M241" s="104">
        <f>C241-H241</f>
        <v>225897.06999999998</v>
      </c>
      <c r="N241" s="104">
        <f>F241-K241</f>
        <v>225822.06999999998</v>
      </c>
      <c r="O241" s="2090"/>
      <c r="P241" s="919">
        <v>0</v>
      </c>
      <c r="Q241" s="109"/>
    </row>
    <row r="242" spans="1:17" ht="20.100000000000001" customHeight="1" x14ac:dyDescent="0.25">
      <c r="A242" s="1328"/>
      <c r="B242" s="911" t="s">
        <v>126</v>
      </c>
      <c r="C242" s="919">
        <f t="shared" si="52"/>
        <v>115606.2</v>
      </c>
      <c r="D242" s="919">
        <v>0</v>
      </c>
      <c r="E242" s="919">
        <f>'Цифр.мун.обр.'!H38</f>
        <v>0</v>
      </c>
      <c r="F242" s="919">
        <f>'Цифр.мун.обр.'!H39</f>
        <v>115606.2</v>
      </c>
      <c r="G242" s="919">
        <v>0</v>
      </c>
      <c r="H242" s="108"/>
      <c r="I242" s="115"/>
      <c r="J242" s="115"/>
      <c r="K242" s="117"/>
      <c r="L242" s="120"/>
      <c r="M242" s="104"/>
      <c r="N242" s="104"/>
      <c r="O242" s="2090"/>
      <c r="P242" s="919">
        <v>0</v>
      </c>
      <c r="Q242" s="109"/>
    </row>
    <row r="243" spans="1:17" ht="20.100000000000001" customHeight="1" x14ac:dyDescent="0.25">
      <c r="A243" s="1328"/>
      <c r="B243" s="911" t="s">
        <v>127</v>
      </c>
      <c r="C243" s="919">
        <f>C242/C241*100</f>
        <v>48.713255278320652</v>
      </c>
      <c r="D243" s="919">
        <v>0</v>
      </c>
      <c r="E243" s="919">
        <v>0</v>
      </c>
      <c r="F243" s="919">
        <f>F242/F241*100</f>
        <v>48.743036781310664</v>
      </c>
      <c r="G243" s="919">
        <v>0</v>
      </c>
      <c r="H243" s="108"/>
      <c r="I243" s="115"/>
      <c r="J243" s="115"/>
      <c r="K243" s="117"/>
      <c r="L243" s="120"/>
      <c r="M243" s="104"/>
      <c r="N243" s="104"/>
      <c r="O243" s="2090"/>
      <c r="P243" s="919">
        <v>0</v>
      </c>
      <c r="Q243" s="109"/>
    </row>
    <row r="244" spans="1:17" ht="58.5" customHeight="1" x14ac:dyDescent="0.25">
      <c r="A244" s="1328" t="s">
        <v>253</v>
      </c>
      <c r="B244" s="912" t="s">
        <v>254</v>
      </c>
      <c r="C244" s="919">
        <f t="shared" si="52"/>
        <v>90476.900000000009</v>
      </c>
      <c r="D244" s="919">
        <f>'Цифр.мун.обр.'!D90</f>
        <v>17020.900000000001</v>
      </c>
      <c r="E244" s="919">
        <f>'Цифр.мун.обр.'!D91</f>
        <v>5673.7</v>
      </c>
      <c r="F244" s="919">
        <f>'Цифр.мун.обр.'!D92</f>
        <v>67782.3</v>
      </c>
      <c r="G244" s="919">
        <v>0</v>
      </c>
      <c r="H244" s="108"/>
      <c r="I244" s="115"/>
      <c r="J244" s="115"/>
      <c r="K244" s="117"/>
      <c r="L244" s="120"/>
      <c r="M244" s="104"/>
      <c r="N244" s="104"/>
      <c r="O244" s="2090"/>
      <c r="P244" s="919">
        <v>0</v>
      </c>
      <c r="Q244" s="109"/>
    </row>
    <row r="245" spans="1:17" ht="20.100000000000001" customHeight="1" x14ac:dyDescent="0.25">
      <c r="A245" s="1328"/>
      <c r="B245" s="911" t="s">
        <v>126</v>
      </c>
      <c r="C245" s="919">
        <f t="shared" si="52"/>
        <v>21006.5</v>
      </c>
      <c r="D245" s="919">
        <f>'Цифр.мун.обр.'!H90</f>
        <v>0</v>
      </c>
      <c r="E245" s="919">
        <f>'Цифр.мун.обр.'!H91</f>
        <v>0</v>
      </c>
      <c r="F245" s="919">
        <f>'Цифр.мун.обр.'!H92</f>
        <v>21006.5</v>
      </c>
      <c r="G245" s="919">
        <v>0</v>
      </c>
      <c r="H245" s="108"/>
      <c r="I245" s="115"/>
      <c r="J245" s="115"/>
      <c r="K245" s="117"/>
      <c r="L245" s="120"/>
      <c r="M245" s="104"/>
      <c r="N245" s="104"/>
      <c r="O245" s="2090"/>
      <c r="P245" s="919">
        <v>0</v>
      </c>
      <c r="Q245" s="109"/>
    </row>
    <row r="246" spans="1:17" ht="19.5" customHeight="1" x14ac:dyDescent="0.25">
      <c r="A246" s="1328"/>
      <c r="B246" s="911" t="s">
        <v>127</v>
      </c>
      <c r="C246" s="919">
        <f>C245/C244*100</f>
        <v>23.217528452013717</v>
      </c>
      <c r="D246" s="919">
        <f>D245/D244*100</f>
        <v>0</v>
      </c>
      <c r="E246" s="919">
        <f>E245/E244*100</f>
        <v>0</v>
      </c>
      <c r="F246" s="919">
        <f>F245/F244*100</f>
        <v>30.991128952543654</v>
      </c>
      <c r="G246" s="919">
        <v>0</v>
      </c>
      <c r="H246" s="108"/>
      <c r="I246" s="115"/>
      <c r="J246" s="115"/>
      <c r="K246" s="117"/>
      <c r="L246" s="120"/>
      <c r="M246" s="104"/>
      <c r="N246" s="104"/>
      <c r="O246" s="2090"/>
      <c r="P246" s="919">
        <v>0</v>
      </c>
      <c r="Q246" s="109"/>
    </row>
    <row r="247" spans="1:17" ht="27" customHeight="1" x14ac:dyDescent="0.25">
      <c r="A247" s="1326" t="s">
        <v>255</v>
      </c>
      <c r="B247" s="909" t="s">
        <v>256</v>
      </c>
      <c r="C247" s="49">
        <f>D247+E247+F247+G247</f>
        <v>13358.4</v>
      </c>
      <c r="D247" s="49">
        <f t="shared" ref="D247:E248" si="54">D250+D253+D256</f>
        <v>0</v>
      </c>
      <c r="E247" s="49">
        <f t="shared" si="54"/>
        <v>2867</v>
      </c>
      <c r="F247" s="49">
        <f>Архитектура!D85</f>
        <v>10491.4</v>
      </c>
      <c r="G247" s="49">
        <v>0</v>
      </c>
      <c r="H247" s="119">
        <v>0</v>
      </c>
      <c r="I247" s="118">
        <v>0</v>
      </c>
      <c r="J247" s="118">
        <v>0</v>
      </c>
      <c r="K247" s="118">
        <v>0</v>
      </c>
      <c r="L247" s="118">
        <v>0</v>
      </c>
      <c r="M247" s="108">
        <f>C247-H247</f>
        <v>13358.4</v>
      </c>
      <c r="N247" s="110">
        <f>F247-K247</f>
        <v>10491.4</v>
      </c>
      <c r="O247" s="2090"/>
      <c r="P247" s="49">
        <v>0</v>
      </c>
      <c r="Q247" s="109"/>
    </row>
    <row r="248" spans="1:17" ht="20.100000000000001" customHeight="1" x14ac:dyDescent="0.25">
      <c r="A248" s="1326"/>
      <c r="B248" s="911" t="s">
        <v>126</v>
      </c>
      <c r="C248" s="49">
        <f>D248+E248+F248+G248</f>
        <v>3514.2</v>
      </c>
      <c r="D248" s="49">
        <f t="shared" si="54"/>
        <v>0</v>
      </c>
      <c r="E248" s="49">
        <f t="shared" si="54"/>
        <v>1564.3</v>
      </c>
      <c r="F248" s="49">
        <f>F251+F254+F257</f>
        <v>1949.9</v>
      </c>
      <c r="G248" s="49">
        <v>0</v>
      </c>
      <c r="H248" s="119"/>
      <c r="I248" s="118"/>
      <c r="J248" s="118"/>
      <c r="K248" s="118"/>
      <c r="L248" s="118"/>
      <c r="M248" s="108"/>
      <c r="N248" s="110"/>
      <c r="O248" s="2090"/>
      <c r="P248" s="49">
        <v>0</v>
      </c>
      <c r="Q248" s="109"/>
    </row>
    <row r="249" spans="1:17" ht="20.100000000000001" customHeight="1" x14ac:dyDescent="0.25">
      <c r="A249" s="1326"/>
      <c r="B249" s="911" t="s">
        <v>127</v>
      </c>
      <c r="C249" s="49">
        <f>C248/C247*100</f>
        <v>26.307042759611932</v>
      </c>
      <c r="D249" s="49">
        <v>0</v>
      </c>
      <c r="E249" s="49">
        <f>E248/E247*100</f>
        <v>54.562260202302056</v>
      </c>
      <c r="F249" s="49">
        <f>F248/F247*100</f>
        <v>18.585698762796195</v>
      </c>
      <c r="G249" s="49">
        <v>0</v>
      </c>
      <c r="H249" s="119"/>
      <c r="I249" s="118"/>
      <c r="J249" s="118"/>
      <c r="K249" s="118"/>
      <c r="L249" s="118"/>
      <c r="M249" s="108"/>
      <c r="N249" s="110"/>
      <c r="O249" s="2090"/>
      <c r="P249" s="49">
        <v>0</v>
      </c>
      <c r="Q249" s="109"/>
    </row>
    <row r="250" spans="1:17" ht="37.5" customHeight="1" x14ac:dyDescent="0.25">
      <c r="A250" s="1322" t="s">
        <v>257</v>
      </c>
      <c r="B250" s="912" t="s">
        <v>258</v>
      </c>
      <c r="C250" s="919">
        <f>F250</f>
        <v>500</v>
      </c>
      <c r="D250" s="919">
        <v>0</v>
      </c>
      <c r="E250" s="919">
        <v>0</v>
      </c>
      <c r="F250" s="919">
        <f>Архитектура!D66</f>
        <v>500</v>
      </c>
      <c r="G250" s="919">
        <v>0</v>
      </c>
      <c r="H250" s="119"/>
      <c r="I250" s="118"/>
      <c r="J250" s="118"/>
      <c r="K250" s="118"/>
      <c r="L250" s="118"/>
      <c r="M250" s="108"/>
      <c r="N250" s="110"/>
      <c r="O250" s="2090"/>
      <c r="P250" s="919">
        <v>0</v>
      </c>
      <c r="Q250" s="109"/>
    </row>
    <row r="251" spans="1:17" ht="20.100000000000001" customHeight="1" x14ac:dyDescent="0.25">
      <c r="A251" s="1322"/>
      <c r="B251" s="911" t="s">
        <v>126</v>
      </c>
      <c r="C251" s="919">
        <v>0</v>
      </c>
      <c r="D251" s="919">
        <v>0</v>
      </c>
      <c r="E251" s="919">
        <v>0</v>
      </c>
      <c r="F251" s="919">
        <v>0</v>
      </c>
      <c r="G251" s="919">
        <v>0</v>
      </c>
      <c r="H251" s="119"/>
      <c r="I251" s="118"/>
      <c r="J251" s="118"/>
      <c r="K251" s="118"/>
      <c r="L251" s="118"/>
      <c r="M251" s="108"/>
      <c r="N251" s="110"/>
      <c r="O251" s="2090"/>
      <c r="P251" s="919">
        <v>0</v>
      </c>
      <c r="Q251" s="109"/>
    </row>
    <row r="252" spans="1:17" ht="20.100000000000001" customHeight="1" x14ac:dyDescent="0.25">
      <c r="A252" s="1322"/>
      <c r="B252" s="911" t="s">
        <v>127</v>
      </c>
      <c r="C252" s="919">
        <v>0</v>
      </c>
      <c r="D252" s="919">
        <v>0</v>
      </c>
      <c r="E252" s="919">
        <v>0</v>
      </c>
      <c r="F252" s="919">
        <v>0</v>
      </c>
      <c r="G252" s="919">
        <v>0</v>
      </c>
      <c r="H252" s="119"/>
      <c r="I252" s="118"/>
      <c r="J252" s="118"/>
      <c r="K252" s="118"/>
      <c r="L252" s="118"/>
      <c r="M252" s="108"/>
      <c r="N252" s="110"/>
      <c r="O252" s="2090"/>
      <c r="P252" s="919">
        <v>0</v>
      </c>
      <c r="Q252" s="109"/>
    </row>
    <row r="253" spans="1:17" ht="37.5" customHeight="1" x14ac:dyDescent="0.25">
      <c r="A253" s="1322" t="s">
        <v>259</v>
      </c>
      <c r="B253" s="912" t="s">
        <v>260</v>
      </c>
      <c r="C253" s="919">
        <f>D253+E253+F253+G253</f>
        <v>10908.4</v>
      </c>
      <c r="D253" s="919">
        <v>0</v>
      </c>
      <c r="E253" s="919">
        <f>Архитектура!D74</f>
        <v>2867</v>
      </c>
      <c r="F253" s="919">
        <f>Архитектура!D75</f>
        <v>8041.4</v>
      </c>
      <c r="G253" s="919">
        <v>0</v>
      </c>
      <c r="H253" s="119"/>
      <c r="I253" s="118"/>
      <c r="J253" s="118"/>
      <c r="K253" s="118"/>
      <c r="L253" s="118"/>
      <c r="M253" s="108"/>
      <c r="N253" s="110"/>
      <c r="O253" s="2090"/>
      <c r="P253" s="919">
        <v>0</v>
      </c>
      <c r="Q253" s="109"/>
    </row>
    <row r="254" spans="1:17" ht="20.100000000000001" customHeight="1" x14ac:dyDescent="0.25">
      <c r="A254" s="1322"/>
      <c r="B254" s="911" t="s">
        <v>126</v>
      </c>
      <c r="C254" s="919">
        <f>E254</f>
        <v>1564.3</v>
      </c>
      <c r="D254" s="919">
        <v>0</v>
      </c>
      <c r="E254" s="919">
        <f>Архитектура!H74</f>
        <v>1564.3</v>
      </c>
      <c r="F254" s="919">
        <f>[2]Архитектура!H61</f>
        <v>0</v>
      </c>
      <c r="G254" s="919">
        <v>0</v>
      </c>
      <c r="H254" s="119"/>
      <c r="I254" s="118"/>
      <c r="J254" s="118"/>
      <c r="K254" s="118"/>
      <c r="L254" s="118"/>
      <c r="M254" s="108"/>
      <c r="N254" s="110"/>
      <c r="O254" s="2090"/>
      <c r="P254" s="919">
        <v>0</v>
      </c>
      <c r="Q254" s="109"/>
    </row>
    <row r="255" spans="1:17" ht="20.100000000000001" customHeight="1" x14ac:dyDescent="0.25">
      <c r="A255" s="1322"/>
      <c r="B255" s="911" t="s">
        <v>127</v>
      </c>
      <c r="C255" s="919">
        <f>C254/C253*100</f>
        <v>14.340324887242858</v>
      </c>
      <c r="D255" s="919">
        <v>0</v>
      </c>
      <c r="E255" s="919">
        <f>E254/E253*100</f>
        <v>54.562260202302056</v>
      </c>
      <c r="F255" s="919">
        <f>F254/F253*100</f>
        <v>0</v>
      </c>
      <c r="G255" s="919">
        <v>0</v>
      </c>
      <c r="H255" s="119"/>
      <c r="I255" s="118"/>
      <c r="J255" s="118"/>
      <c r="K255" s="118"/>
      <c r="L255" s="118"/>
      <c r="M255" s="108"/>
      <c r="N255" s="110"/>
      <c r="O255" s="2090"/>
      <c r="P255" s="919">
        <v>0</v>
      </c>
      <c r="Q255" s="109"/>
    </row>
    <row r="256" spans="1:17" ht="20.100000000000001" customHeight="1" x14ac:dyDescent="0.25">
      <c r="A256" s="1322" t="s">
        <v>261</v>
      </c>
      <c r="B256" s="912" t="s">
        <v>262</v>
      </c>
      <c r="C256" s="919">
        <f>F256</f>
        <v>1950</v>
      </c>
      <c r="D256" s="919">
        <v>0</v>
      </c>
      <c r="E256" s="919">
        <v>0</v>
      </c>
      <c r="F256" s="919">
        <f>[2]Архитектура!D77</f>
        <v>1950</v>
      </c>
      <c r="G256" s="919">
        <v>0</v>
      </c>
      <c r="H256" s="119"/>
      <c r="I256" s="118"/>
      <c r="J256" s="118"/>
      <c r="K256" s="118"/>
      <c r="L256" s="118"/>
      <c r="M256" s="108"/>
      <c r="N256" s="110"/>
      <c r="O256" s="2090"/>
      <c r="P256" s="919">
        <v>0</v>
      </c>
      <c r="Q256" s="109"/>
    </row>
    <row r="257" spans="1:18" ht="20.100000000000001" customHeight="1" x14ac:dyDescent="0.25">
      <c r="A257" s="1322"/>
      <c r="B257" s="911" t="s">
        <v>126</v>
      </c>
      <c r="C257" s="919">
        <f>F257</f>
        <v>1949.9</v>
      </c>
      <c r="D257" s="919">
        <v>0</v>
      </c>
      <c r="E257" s="919">
        <v>0</v>
      </c>
      <c r="F257" s="919">
        <f>Архитектура!H82</f>
        <v>1949.9</v>
      </c>
      <c r="G257" s="919">
        <v>0</v>
      </c>
      <c r="H257" s="119"/>
      <c r="I257" s="118"/>
      <c r="J257" s="118"/>
      <c r="K257" s="118"/>
      <c r="L257" s="118"/>
      <c r="M257" s="108"/>
      <c r="N257" s="110"/>
      <c r="O257" s="2090"/>
      <c r="P257" s="919">
        <v>0</v>
      </c>
      <c r="Q257" s="109"/>
    </row>
    <row r="258" spans="1:18" ht="20.100000000000001" customHeight="1" x14ac:dyDescent="0.25">
      <c r="A258" s="1322"/>
      <c r="B258" s="911" t="s">
        <v>127</v>
      </c>
      <c r="C258" s="919">
        <f>C257/C256*100</f>
        <v>99.994871794871798</v>
      </c>
      <c r="D258" s="919">
        <v>0</v>
      </c>
      <c r="E258" s="919">
        <v>0</v>
      </c>
      <c r="F258" s="919">
        <f>F257/F256*100</f>
        <v>99.994871794871798</v>
      </c>
      <c r="G258" s="919">
        <v>0</v>
      </c>
      <c r="H258" s="119"/>
      <c r="I258" s="118"/>
      <c r="J258" s="118"/>
      <c r="K258" s="118"/>
      <c r="L258" s="118"/>
      <c r="M258" s="108"/>
      <c r="N258" s="110"/>
      <c r="O258" s="2090"/>
      <c r="P258" s="919">
        <v>0</v>
      </c>
      <c r="Q258" s="109"/>
    </row>
    <row r="259" spans="1:18" ht="22.5" customHeight="1" x14ac:dyDescent="0.25">
      <c r="A259" s="1323" t="s">
        <v>263</v>
      </c>
      <c r="B259" s="627" t="s">
        <v>264</v>
      </c>
      <c r="C259" s="947">
        <f>D259+E259+F259+G259+P259</f>
        <v>1275715.6599999999</v>
      </c>
      <c r="D259" s="947">
        <f>D262+D265+D268</f>
        <v>93430.29</v>
      </c>
      <c r="E259" s="947">
        <f t="shared" ref="E259:P259" si="55">E262+E265+E268</f>
        <v>73082.41</v>
      </c>
      <c r="F259" s="947">
        <f t="shared" si="55"/>
        <v>1063170.18</v>
      </c>
      <c r="G259" s="947">
        <f t="shared" si="55"/>
        <v>40178.44</v>
      </c>
      <c r="H259" s="947">
        <f t="shared" si="55"/>
        <v>0</v>
      </c>
      <c r="I259" s="947">
        <f t="shared" si="55"/>
        <v>0</v>
      </c>
      <c r="J259" s="947">
        <f t="shared" si="55"/>
        <v>0</v>
      </c>
      <c r="K259" s="947">
        <f t="shared" si="55"/>
        <v>0</v>
      </c>
      <c r="L259" s="947">
        <f t="shared" si="55"/>
        <v>0</v>
      </c>
      <c r="M259" s="947">
        <f t="shared" si="55"/>
        <v>0</v>
      </c>
      <c r="N259" s="947">
        <f t="shared" si="55"/>
        <v>0</v>
      </c>
      <c r="O259" s="947">
        <f t="shared" si="55"/>
        <v>0</v>
      </c>
      <c r="P259" s="947">
        <f t="shared" si="55"/>
        <v>5854.34</v>
      </c>
      <c r="Q259" s="109"/>
      <c r="R259" s="122"/>
    </row>
    <row r="260" spans="1:18" ht="20.100000000000001" customHeight="1" x14ac:dyDescent="0.25">
      <c r="A260" s="1323"/>
      <c r="B260" s="628" t="s">
        <v>126</v>
      </c>
      <c r="C260" s="947">
        <f>D260+E260+F260+G260+P260</f>
        <v>331636.01</v>
      </c>
      <c r="D260" s="947">
        <f>D263+D266+D269</f>
        <v>12134.07</v>
      </c>
      <c r="E260" s="947">
        <f t="shared" ref="E260:P260" si="56">E263+E266+E269</f>
        <v>4781.25</v>
      </c>
      <c r="F260" s="947">
        <f t="shared" si="56"/>
        <v>313479.69</v>
      </c>
      <c r="G260" s="947">
        <f t="shared" si="56"/>
        <v>1241</v>
      </c>
      <c r="H260" s="947">
        <f t="shared" si="56"/>
        <v>0</v>
      </c>
      <c r="I260" s="947">
        <f t="shared" si="56"/>
        <v>0</v>
      </c>
      <c r="J260" s="947">
        <f t="shared" si="56"/>
        <v>0</v>
      </c>
      <c r="K260" s="947">
        <f t="shared" si="56"/>
        <v>0</v>
      </c>
      <c r="L260" s="947">
        <f t="shared" si="56"/>
        <v>0</v>
      </c>
      <c r="M260" s="947">
        <f t="shared" si="56"/>
        <v>0</v>
      </c>
      <c r="N260" s="947">
        <f t="shared" si="56"/>
        <v>0</v>
      </c>
      <c r="O260" s="947">
        <f t="shared" si="56"/>
        <v>0</v>
      </c>
      <c r="P260" s="947">
        <f t="shared" si="56"/>
        <v>0</v>
      </c>
      <c r="Q260" s="109"/>
    </row>
    <row r="261" spans="1:18" ht="20.100000000000001" customHeight="1" x14ac:dyDescent="0.25">
      <c r="A261" s="1323"/>
      <c r="B261" s="628" t="s">
        <v>127</v>
      </c>
      <c r="C261" s="51">
        <f>C260/C259*100</f>
        <v>25.996075802659664</v>
      </c>
      <c r="D261" s="51">
        <f>D260/D259*100</f>
        <v>12.987297802457853</v>
      </c>
      <c r="E261" s="51">
        <f>E260/E259*100</f>
        <v>6.5422719365713311</v>
      </c>
      <c r="F261" s="51">
        <f>F260/F259*100</f>
        <v>29.485372699222999</v>
      </c>
      <c r="G261" s="51">
        <f>G260/G259*100</f>
        <v>3.0887212146613954</v>
      </c>
      <c r="H261" s="315"/>
      <c r="I261" s="315"/>
      <c r="J261" s="315"/>
      <c r="K261" s="315"/>
      <c r="L261" s="315"/>
      <c r="M261" s="317"/>
      <c r="N261" s="317"/>
      <c r="O261" s="2095"/>
      <c r="P261" s="51">
        <v>0</v>
      </c>
      <c r="Q261" s="109"/>
    </row>
    <row r="262" spans="1:18" ht="21" customHeight="1" x14ac:dyDescent="0.25">
      <c r="A262" s="1324" t="s">
        <v>265</v>
      </c>
      <c r="B262" s="781" t="s">
        <v>266</v>
      </c>
      <c r="C262" s="1206">
        <f>D262+E262+F262+G262+P262</f>
        <v>567572.56999999995</v>
      </c>
      <c r="D262" s="1206">
        <f>'ФСКГС '!D71</f>
        <v>93430.29</v>
      </c>
      <c r="E262" s="1206">
        <f>'ФСКГС '!D72</f>
        <v>49235.55</v>
      </c>
      <c r="F262" s="1206">
        <f>'ФСКГС '!D73</f>
        <v>419052.39</v>
      </c>
      <c r="G262" s="1206">
        <f>0</f>
        <v>0</v>
      </c>
      <c r="H262" s="1207"/>
      <c r="I262" s="1208"/>
      <c r="J262" s="1208"/>
      <c r="K262" s="1208"/>
      <c r="L262" s="1208"/>
      <c r="M262" s="316"/>
      <c r="N262" s="1209"/>
      <c r="O262" s="2095"/>
      <c r="P262" s="1206">
        <f>'ФСКГС '!D74</f>
        <v>5854.34</v>
      </c>
    </row>
    <row r="263" spans="1:18" ht="20.100000000000001" customHeight="1" x14ac:dyDescent="0.25">
      <c r="A263" s="1324"/>
      <c r="B263" s="628" t="s">
        <v>126</v>
      </c>
      <c r="C263" s="1206">
        <f>D263+E263+F263+G263+P263</f>
        <v>41073.800000000003</v>
      </c>
      <c r="D263" s="1206">
        <f>'ФСКГС '!H71</f>
        <v>12134.07</v>
      </c>
      <c r="E263" s="1206">
        <f>'ФСКГС '!H72</f>
        <v>4044.69</v>
      </c>
      <c r="F263" s="1206">
        <f>'ФСКГС '!H73</f>
        <v>24895.040000000001</v>
      </c>
      <c r="G263" s="1206">
        <f>0</f>
        <v>0</v>
      </c>
      <c r="H263" s="1207"/>
      <c r="I263" s="1208"/>
      <c r="J263" s="1208"/>
      <c r="K263" s="1208"/>
      <c r="L263" s="1208"/>
      <c r="M263" s="316"/>
      <c r="N263" s="1209"/>
      <c r="O263" s="2095"/>
      <c r="P263" s="1206">
        <f>'ФСКГС '!H74</f>
        <v>0</v>
      </c>
    </row>
    <row r="264" spans="1:18" ht="20.100000000000001" customHeight="1" x14ac:dyDescent="0.25">
      <c r="A264" s="1324"/>
      <c r="B264" s="628" t="s">
        <v>127</v>
      </c>
      <c r="C264" s="630">
        <f>C263/C262*100</f>
        <v>7.2367485976286714</v>
      </c>
      <c r="D264" s="630">
        <f>D263/D262*100</f>
        <v>12.987297802457853</v>
      </c>
      <c r="E264" s="630">
        <f>E263/E262*100</f>
        <v>8.2149788110420214</v>
      </c>
      <c r="F264" s="630">
        <f>F263/F262*100</f>
        <v>5.9407941808898883</v>
      </c>
      <c r="G264" s="630">
        <f>0</f>
        <v>0</v>
      </c>
      <c r="H264" s="1207"/>
      <c r="I264" s="1208"/>
      <c r="J264" s="1208"/>
      <c r="K264" s="1208"/>
      <c r="L264" s="1208"/>
      <c r="M264" s="316"/>
      <c r="N264" s="1209"/>
      <c r="O264" s="2095"/>
      <c r="P264" s="630">
        <f>0</f>
        <v>0</v>
      </c>
    </row>
    <row r="265" spans="1:18" ht="22.5" customHeight="1" x14ac:dyDescent="0.25">
      <c r="A265" s="1324" t="s">
        <v>267</v>
      </c>
      <c r="B265" s="781" t="s">
        <v>268</v>
      </c>
      <c r="C265" s="1206">
        <f>D265+E265+F265+G265</f>
        <v>626112.72</v>
      </c>
      <c r="D265" s="1206">
        <f>0</f>
        <v>0</v>
      </c>
      <c r="E265" s="1206">
        <f>0</f>
        <v>0</v>
      </c>
      <c r="F265" s="1206">
        <f>'ФСКГС '!D91</f>
        <v>626112.72</v>
      </c>
      <c r="G265" s="1206">
        <f>0</f>
        <v>0</v>
      </c>
      <c r="H265" s="1207"/>
      <c r="I265" s="1208"/>
      <c r="J265" s="1208"/>
      <c r="K265" s="1208"/>
      <c r="L265" s="1208"/>
      <c r="M265" s="316"/>
      <c r="N265" s="1209"/>
      <c r="O265" s="2095"/>
      <c r="P265" s="1206">
        <f>0</f>
        <v>0</v>
      </c>
    </row>
    <row r="266" spans="1:18" ht="20.100000000000001" customHeight="1" x14ac:dyDescent="0.25">
      <c r="A266" s="1324"/>
      <c r="B266" s="628" t="s">
        <v>126</v>
      </c>
      <c r="C266" s="1206">
        <f>D266+E266+F266+G266</f>
        <v>288198.40000000002</v>
      </c>
      <c r="D266" s="1206">
        <v>0</v>
      </c>
      <c r="E266" s="1206">
        <v>0</v>
      </c>
      <c r="F266" s="1206">
        <f>'ФСКГС '!H91</f>
        <v>288198.40000000002</v>
      </c>
      <c r="G266" s="1206">
        <v>0</v>
      </c>
      <c r="H266" s="1207"/>
      <c r="I266" s="1208"/>
      <c r="J266" s="1208"/>
      <c r="K266" s="1208"/>
      <c r="L266" s="1208"/>
      <c r="M266" s="316"/>
      <c r="N266" s="1209"/>
      <c r="O266" s="2095"/>
      <c r="P266" s="1206">
        <v>0</v>
      </c>
    </row>
    <row r="267" spans="1:18" ht="20.100000000000001" customHeight="1" x14ac:dyDescent="0.25">
      <c r="A267" s="1324"/>
      <c r="B267" s="628" t="s">
        <v>127</v>
      </c>
      <c r="C267" s="630">
        <f>C266/C265*100</f>
        <v>46.029794762834406</v>
      </c>
      <c r="D267" s="630">
        <f>0</f>
        <v>0</v>
      </c>
      <c r="E267" s="630">
        <f>0</f>
        <v>0</v>
      </c>
      <c r="F267" s="630">
        <f>F266/F265*100</f>
        <v>46.029794762834406</v>
      </c>
      <c r="G267" s="630">
        <f>0</f>
        <v>0</v>
      </c>
      <c r="H267" s="1207"/>
      <c r="I267" s="1208"/>
      <c r="J267" s="1208"/>
      <c r="K267" s="1208"/>
      <c r="L267" s="1208"/>
      <c r="M267" s="316"/>
      <c r="N267" s="1209"/>
      <c r="O267" s="2095"/>
      <c r="P267" s="630">
        <f>0</f>
        <v>0</v>
      </c>
    </row>
    <row r="268" spans="1:18" ht="36" customHeight="1" x14ac:dyDescent="0.25">
      <c r="A268" s="1324" t="s">
        <v>269</v>
      </c>
      <c r="B268" s="781" t="s">
        <v>270</v>
      </c>
      <c r="C268" s="1206">
        <f>D268+E268+F268+G268</f>
        <v>82030.37</v>
      </c>
      <c r="D268" s="1206">
        <f>0</f>
        <v>0</v>
      </c>
      <c r="E268" s="1206">
        <f>'ФСКГС '!D127</f>
        <v>23846.86</v>
      </c>
      <c r="F268" s="1206">
        <f>'ФСКГС '!D128</f>
        <v>18005.07</v>
      </c>
      <c r="G268" s="1206">
        <f>'ФСКГС '!D129</f>
        <v>40178.44</v>
      </c>
      <c r="H268" s="315"/>
      <c r="I268" s="315"/>
      <c r="J268" s="315"/>
      <c r="K268" s="315"/>
      <c r="L268" s="315"/>
      <c r="M268" s="317"/>
      <c r="N268" s="317"/>
      <c r="O268" s="2095"/>
      <c r="P268" s="1206">
        <v>0</v>
      </c>
    </row>
    <row r="269" spans="1:18" ht="20.100000000000001" customHeight="1" x14ac:dyDescent="0.25">
      <c r="A269" s="1324"/>
      <c r="B269" s="628" t="s">
        <v>126</v>
      </c>
      <c r="C269" s="1206">
        <f>D269+E269+F269+G269</f>
        <v>2363.81</v>
      </c>
      <c r="D269" s="1206">
        <f>0</f>
        <v>0</v>
      </c>
      <c r="E269" s="1206">
        <f>'ФСКГС '!H127</f>
        <v>736.56</v>
      </c>
      <c r="F269" s="1206">
        <f>'ФСКГС '!H128</f>
        <v>386.25</v>
      </c>
      <c r="G269" s="1206">
        <f>'ФСКГС '!H129</f>
        <v>1241</v>
      </c>
      <c r="H269" s="315"/>
      <c r="I269" s="315"/>
      <c r="J269" s="315"/>
      <c r="K269" s="315"/>
      <c r="L269" s="315"/>
      <c r="M269" s="317"/>
      <c r="N269" s="317"/>
      <c r="O269" s="2095"/>
      <c r="P269" s="1206">
        <f>0</f>
        <v>0</v>
      </c>
    </row>
    <row r="270" spans="1:18" ht="20.100000000000001" customHeight="1" x14ac:dyDescent="0.25">
      <c r="A270" s="1324"/>
      <c r="B270" s="628" t="s">
        <v>127</v>
      </c>
      <c r="C270" s="630">
        <f>C269/C268*100</f>
        <v>2.8816278653869292</v>
      </c>
      <c r="D270" s="630">
        <f>0</f>
        <v>0</v>
      </c>
      <c r="E270" s="630">
        <f>E269/E268*100</f>
        <v>3.0887085343730787</v>
      </c>
      <c r="F270" s="630">
        <f>F269/F268*100</f>
        <v>2.145229093805245</v>
      </c>
      <c r="G270" s="630">
        <f>G269/G268*100</f>
        <v>3.0887212146613954</v>
      </c>
      <c r="H270" s="630" t="e">
        <f t="shared" ref="H270:O270" si="57">H269/H268*100</f>
        <v>#DIV/0!</v>
      </c>
      <c r="I270" s="630" t="e">
        <f t="shared" si="57"/>
        <v>#DIV/0!</v>
      </c>
      <c r="J270" s="630" t="e">
        <f t="shared" si="57"/>
        <v>#DIV/0!</v>
      </c>
      <c r="K270" s="630" t="e">
        <f t="shared" si="57"/>
        <v>#DIV/0!</v>
      </c>
      <c r="L270" s="630" t="e">
        <f t="shared" si="57"/>
        <v>#DIV/0!</v>
      </c>
      <c r="M270" s="630" t="e">
        <f t="shared" si="57"/>
        <v>#DIV/0!</v>
      </c>
      <c r="N270" s="630" t="e">
        <f t="shared" si="57"/>
        <v>#DIV/0!</v>
      </c>
      <c r="O270" s="630" t="e">
        <f t="shared" si="57"/>
        <v>#DIV/0!</v>
      </c>
      <c r="P270" s="630">
        <f>0</f>
        <v>0</v>
      </c>
    </row>
    <row r="271" spans="1:18" ht="24" customHeight="1" x14ac:dyDescent="0.25">
      <c r="A271" s="1326" t="s">
        <v>271</v>
      </c>
      <c r="B271" s="920" t="s">
        <v>272</v>
      </c>
      <c r="C271" s="921">
        <f>'строительство '!D42</f>
        <v>3199398.32</v>
      </c>
      <c r="D271" s="921">
        <v>0</v>
      </c>
      <c r="E271" s="921">
        <f>E274</f>
        <v>101562.5</v>
      </c>
      <c r="F271" s="921">
        <f>'строительство '!D44</f>
        <v>450335.81999999995</v>
      </c>
      <c r="G271" s="921">
        <f t="shared" ref="G271:G272" si="58">G274</f>
        <v>2647500</v>
      </c>
      <c r="H271" s="119"/>
      <c r="I271" s="118"/>
      <c r="J271" s="118"/>
      <c r="K271" s="118"/>
      <c r="L271" s="118"/>
      <c r="M271" s="108"/>
      <c r="N271" s="110"/>
      <c r="O271" s="2090"/>
      <c r="P271" s="921">
        <f t="shared" ref="P271:P272" si="59">P274</f>
        <v>0</v>
      </c>
      <c r="Q271" s="109"/>
    </row>
    <row r="272" spans="1:18" ht="20.100000000000001" customHeight="1" x14ac:dyDescent="0.25">
      <c r="A272" s="1326"/>
      <c r="B272" s="911" t="s">
        <v>126</v>
      </c>
      <c r="C272" s="921">
        <f>'строительство '!H42</f>
        <v>420511.5</v>
      </c>
      <c r="D272" s="921">
        <v>0</v>
      </c>
      <c r="E272" s="921">
        <f>E275</f>
        <v>0</v>
      </c>
      <c r="F272" s="921">
        <f>'строительство '!H44</f>
        <v>5671.3</v>
      </c>
      <c r="G272" s="921">
        <f t="shared" si="58"/>
        <v>414840.2</v>
      </c>
      <c r="H272" s="119"/>
      <c r="I272" s="118"/>
      <c r="J272" s="118"/>
      <c r="K272" s="118"/>
      <c r="L272" s="118"/>
      <c r="M272" s="108"/>
      <c r="N272" s="110"/>
      <c r="O272" s="2090"/>
      <c r="P272" s="921">
        <f t="shared" si="59"/>
        <v>0</v>
      </c>
      <c r="Q272" s="109"/>
    </row>
    <row r="273" spans="1:20" ht="20.100000000000001" customHeight="1" x14ac:dyDescent="0.25">
      <c r="A273" s="1326"/>
      <c r="B273" s="911" t="s">
        <v>127</v>
      </c>
      <c r="C273" s="921">
        <f>C272/C271*100</f>
        <v>13.143455673252962</v>
      </c>
      <c r="D273" s="921">
        <v>0</v>
      </c>
      <c r="E273" s="921">
        <f>E272/E271*100</f>
        <v>0</v>
      </c>
      <c r="F273" s="921">
        <f>F272/F271*100</f>
        <v>1.2593490786497954</v>
      </c>
      <c r="G273" s="921">
        <f>G272/G271*100</f>
        <v>15.669129367327669</v>
      </c>
      <c r="H273" s="119"/>
      <c r="I273" s="118"/>
      <c r="J273" s="118"/>
      <c r="K273" s="118"/>
      <c r="L273" s="118"/>
      <c r="M273" s="108"/>
      <c r="N273" s="110"/>
      <c r="O273" s="2090"/>
      <c r="P273" s="921">
        <v>0</v>
      </c>
      <c r="Q273" s="109"/>
    </row>
    <row r="274" spans="1:20" ht="30" customHeight="1" x14ac:dyDescent="0.25">
      <c r="A274" s="1322" t="s">
        <v>273</v>
      </c>
      <c r="B274" s="912" t="s">
        <v>274</v>
      </c>
      <c r="C274" s="922">
        <f>'строительство '!D34</f>
        <v>3084383.4699999997</v>
      </c>
      <c r="D274" s="922">
        <v>0</v>
      </c>
      <c r="E274" s="922">
        <f>'строительство '!D35</f>
        <v>101562.5</v>
      </c>
      <c r="F274" s="922">
        <f>'строительство '!D36</f>
        <v>335320.96999999997</v>
      </c>
      <c r="G274" s="922">
        <f>'строительство '!D37</f>
        <v>2647500</v>
      </c>
      <c r="H274" s="119"/>
      <c r="I274" s="118"/>
      <c r="J274" s="118"/>
      <c r="K274" s="118"/>
      <c r="L274" s="118"/>
      <c r="M274" s="108"/>
      <c r="N274" s="110"/>
      <c r="O274" s="2090"/>
      <c r="P274" s="922">
        <f>'строительство '!M37</f>
        <v>0</v>
      </c>
      <c r="Q274" s="109"/>
    </row>
    <row r="275" spans="1:20" ht="20.100000000000001" customHeight="1" x14ac:dyDescent="0.25">
      <c r="A275" s="1322"/>
      <c r="B275" s="911" t="s">
        <v>126</v>
      </c>
      <c r="C275" s="922">
        <f>'строительство '!H34</f>
        <v>415440.5</v>
      </c>
      <c r="D275" s="922">
        <v>0</v>
      </c>
      <c r="E275" s="922">
        <f>'строительство '!H35</f>
        <v>0</v>
      </c>
      <c r="F275" s="922">
        <f>'строительство '!H36</f>
        <v>600.29999999999995</v>
      </c>
      <c r="G275" s="922">
        <f>'строительство '!H37</f>
        <v>414840.2</v>
      </c>
      <c r="H275" s="119"/>
      <c r="I275" s="118"/>
      <c r="J275" s="118"/>
      <c r="K275" s="118"/>
      <c r="L275" s="118"/>
      <c r="M275" s="108"/>
      <c r="N275" s="110"/>
      <c r="O275" s="2090"/>
      <c r="P275" s="922">
        <f>'строительство '!Q37</f>
        <v>0</v>
      </c>
      <c r="Q275" s="109"/>
    </row>
    <row r="276" spans="1:20" ht="20.100000000000001" customHeight="1" x14ac:dyDescent="0.25">
      <c r="A276" s="1322"/>
      <c r="B276" s="911" t="s">
        <v>127</v>
      </c>
      <c r="C276" s="922">
        <f>C275/C274*100</f>
        <v>13.469158554399854</v>
      </c>
      <c r="D276" s="922">
        <v>0</v>
      </c>
      <c r="E276" s="922">
        <f>E275/E274*100</f>
        <v>0</v>
      </c>
      <c r="F276" s="922">
        <f>F275/F274*100</f>
        <v>0.17902250491521601</v>
      </c>
      <c r="G276" s="922">
        <f>G275/G274*100</f>
        <v>15.669129367327669</v>
      </c>
      <c r="H276" s="119"/>
      <c r="I276" s="118"/>
      <c r="J276" s="118"/>
      <c r="K276" s="118"/>
      <c r="L276" s="118"/>
      <c r="M276" s="108"/>
      <c r="N276" s="110"/>
      <c r="O276" s="2090"/>
      <c r="P276" s="922">
        <v>0</v>
      </c>
      <c r="Q276" s="109"/>
    </row>
    <row r="277" spans="1:20" ht="36.75" customHeight="1" x14ac:dyDescent="0.25">
      <c r="A277" s="1322" t="s">
        <v>275</v>
      </c>
      <c r="B277" s="912" t="s">
        <v>276</v>
      </c>
      <c r="C277" s="922">
        <f>F277</f>
        <v>115014.85</v>
      </c>
      <c r="D277" s="922">
        <v>0</v>
      </c>
      <c r="E277" s="922">
        <v>0</v>
      </c>
      <c r="F277" s="922">
        <f>'строительство '!D41</f>
        <v>115014.85</v>
      </c>
      <c r="G277" s="922">
        <v>0</v>
      </c>
      <c r="H277" s="119"/>
      <c r="I277" s="118"/>
      <c r="J277" s="118"/>
      <c r="K277" s="118"/>
      <c r="L277" s="118"/>
      <c r="M277" s="108"/>
      <c r="N277" s="110"/>
      <c r="O277" s="2090"/>
      <c r="P277" s="922">
        <v>0</v>
      </c>
      <c r="Q277" s="109"/>
    </row>
    <row r="278" spans="1:20" ht="20.100000000000001" customHeight="1" x14ac:dyDescent="0.25">
      <c r="A278" s="1322"/>
      <c r="B278" s="911" t="s">
        <v>126</v>
      </c>
      <c r="C278" s="922">
        <f>F278</f>
        <v>5071</v>
      </c>
      <c r="D278" s="922">
        <v>0</v>
      </c>
      <c r="E278" s="922">
        <v>0</v>
      </c>
      <c r="F278" s="922">
        <f>'строительство '!H41</f>
        <v>5071</v>
      </c>
      <c r="G278" s="922">
        <v>0</v>
      </c>
      <c r="H278" s="119"/>
      <c r="I278" s="118"/>
      <c r="J278" s="118"/>
      <c r="K278" s="118"/>
      <c r="L278" s="118"/>
      <c r="M278" s="108"/>
      <c r="N278" s="110"/>
      <c r="O278" s="2090"/>
      <c r="P278" s="922">
        <v>0</v>
      </c>
      <c r="Q278" s="109"/>
    </row>
    <row r="279" spans="1:20" ht="20.100000000000001" customHeight="1" x14ac:dyDescent="0.25">
      <c r="A279" s="1322"/>
      <c r="B279" s="911" t="s">
        <v>127</v>
      </c>
      <c r="C279" s="922">
        <f t="shared" ref="C279" si="60">C278/C277*100</f>
        <v>4.4089958818361277</v>
      </c>
      <c r="D279" s="922">
        <v>0</v>
      </c>
      <c r="E279" s="922">
        <v>0</v>
      </c>
      <c r="F279" s="922">
        <f>F278/F277*100</f>
        <v>4.4089958818361277</v>
      </c>
      <c r="G279" s="922">
        <v>0</v>
      </c>
      <c r="H279" s="119"/>
      <c r="I279" s="118"/>
      <c r="J279" s="118"/>
      <c r="K279" s="118"/>
      <c r="L279" s="118"/>
      <c r="M279" s="108"/>
      <c r="N279" s="110"/>
      <c r="O279" s="2090"/>
      <c r="P279" s="922">
        <v>0</v>
      </c>
      <c r="Q279" s="109"/>
    </row>
    <row r="280" spans="1:20" ht="21.75" customHeight="1" x14ac:dyDescent="0.25">
      <c r="A280" s="1323" t="s">
        <v>277</v>
      </c>
      <c r="B280" s="1269" t="s">
        <v>278</v>
      </c>
      <c r="C280" s="51">
        <f>D280+E280+F280+G280</f>
        <v>0</v>
      </c>
      <c r="D280" s="51">
        <v>0</v>
      </c>
      <c r="E280" s="51">
        <f>[5]Переселение!D50</f>
        <v>0</v>
      </c>
      <c r="F280" s="51">
        <f>[5]Переселение!D50</f>
        <v>0</v>
      </c>
      <c r="G280" s="51">
        <v>0</v>
      </c>
      <c r="H280" s="119"/>
      <c r="I280" s="118"/>
      <c r="J280" s="118"/>
      <c r="K280" s="118"/>
      <c r="L280" s="118"/>
      <c r="M280" s="108"/>
      <c r="N280" s="110"/>
      <c r="O280" s="2090"/>
      <c r="P280" s="51">
        <v>0</v>
      </c>
      <c r="Q280" s="109"/>
    </row>
    <row r="281" spans="1:20" ht="20.100000000000001" customHeight="1" x14ac:dyDescent="0.25">
      <c r="A281" s="1323"/>
      <c r="B281" s="628" t="s">
        <v>126</v>
      </c>
      <c r="C281" s="51">
        <f>D281+E281+F281+G281</f>
        <v>0</v>
      </c>
      <c r="D281" s="51">
        <v>0</v>
      </c>
      <c r="E281" s="51">
        <f>[5]Переселение!H50</f>
        <v>0</v>
      </c>
      <c r="F281" s="51">
        <f>[5]Переселение!H51</f>
        <v>0</v>
      </c>
      <c r="G281" s="51">
        <v>0</v>
      </c>
      <c r="H281" s="119"/>
      <c r="I281" s="118"/>
      <c r="J281" s="118"/>
      <c r="K281" s="118"/>
      <c r="L281" s="118"/>
      <c r="M281" s="108"/>
      <c r="N281" s="110"/>
      <c r="O281" s="2090"/>
      <c r="P281" s="51">
        <v>0</v>
      </c>
      <c r="Q281" s="109"/>
    </row>
    <row r="282" spans="1:20" ht="20.100000000000001" customHeight="1" x14ac:dyDescent="0.25">
      <c r="A282" s="1323"/>
      <c r="B282" s="628" t="s">
        <v>127</v>
      </c>
      <c r="C282" s="51">
        <f>D282+E282+F282+G282</f>
        <v>0</v>
      </c>
      <c r="D282" s="51">
        <v>0</v>
      </c>
      <c r="E282" s="51">
        <v>0</v>
      </c>
      <c r="F282" s="51">
        <v>0</v>
      </c>
      <c r="G282" s="51">
        <v>0</v>
      </c>
      <c r="H282" s="119"/>
      <c r="I282" s="118"/>
      <c r="J282" s="118"/>
      <c r="K282" s="118"/>
      <c r="L282" s="118"/>
      <c r="M282" s="108"/>
      <c r="N282" s="110"/>
      <c r="O282" s="2090"/>
      <c r="P282" s="51">
        <v>0</v>
      </c>
      <c r="Q282" s="109"/>
    </row>
    <row r="283" spans="1:20" ht="42.75" customHeight="1" x14ac:dyDescent="0.25">
      <c r="A283" s="1324" t="s">
        <v>279</v>
      </c>
      <c r="B283" s="635" t="s">
        <v>1100</v>
      </c>
      <c r="C283" s="630">
        <f>D283+E283+F283+G283</f>
        <v>0</v>
      </c>
      <c r="D283" s="630">
        <f>'Переселение '!D29</f>
        <v>0</v>
      </c>
      <c r="E283" s="630">
        <f>'Переселение '!D30</f>
        <v>0</v>
      </c>
      <c r="F283" s="630">
        <f>'Переселение '!D31</f>
        <v>0</v>
      </c>
      <c r="G283" s="630">
        <f>'Переселение '!D32</f>
        <v>0</v>
      </c>
      <c r="H283" s="119"/>
      <c r="I283" s="118"/>
      <c r="J283" s="118"/>
      <c r="K283" s="118"/>
      <c r="L283" s="118"/>
      <c r="M283" s="108"/>
      <c r="N283" s="110"/>
      <c r="O283" s="2090"/>
      <c r="P283" s="630">
        <f>'Переселение '!M32</f>
        <v>0</v>
      </c>
      <c r="Q283" s="109"/>
    </row>
    <row r="284" spans="1:20" ht="20.100000000000001" customHeight="1" x14ac:dyDescent="0.25">
      <c r="A284" s="1324"/>
      <c r="B284" s="628" t="s">
        <v>126</v>
      </c>
      <c r="C284" s="630">
        <f>D284+E284+F284+G284</f>
        <v>0</v>
      </c>
      <c r="D284" s="630">
        <f>'Переселение '!H29</f>
        <v>0</v>
      </c>
      <c r="E284" s="630">
        <f>'Переселение '!H30</f>
        <v>0</v>
      </c>
      <c r="F284" s="630">
        <f>'Переселение '!H31</f>
        <v>0</v>
      </c>
      <c r="G284" s="630">
        <f>'Переселение '!H32</f>
        <v>0</v>
      </c>
      <c r="H284" s="119"/>
      <c r="I284" s="118"/>
      <c r="J284" s="118"/>
      <c r="K284" s="118"/>
      <c r="L284" s="118"/>
      <c r="M284" s="108"/>
      <c r="N284" s="110"/>
      <c r="O284" s="2090"/>
      <c r="P284" s="630">
        <f>'Переселение '!Q32</f>
        <v>0</v>
      </c>
      <c r="Q284" s="109"/>
    </row>
    <row r="285" spans="1:20" ht="20.100000000000001" customHeight="1" x14ac:dyDescent="0.25">
      <c r="A285" s="1324"/>
      <c r="B285" s="628" t="s">
        <v>127</v>
      </c>
      <c r="C285" s="630">
        <v>0</v>
      </c>
      <c r="D285" s="630">
        <v>0</v>
      </c>
      <c r="E285" s="630">
        <v>0</v>
      </c>
      <c r="F285" s="630">
        <v>0</v>
      </c>
      <c r="G285" s="630">
        <v>0</v>
      </c>
      <c r="H285" s="119"/>
      <c r="I285" s="118"/>
      <c r="J285" s="118"/>
      <c r="K285" s="118"/>
      <c r="L285" s="118"/>
      <c r="M285" s="108"/>
      <c r="N285" s="110"/>
      <c r="O285" s="2090"/>
      <c r="P285" s="630">
        <v>0</v>
      </c>
      <c r="Q285" s="109"/>
    </row>
    <row r="286" spans="1:20" ht="21" customHeight="1" x14ac:dyDescent="0.25">
      <c r="A286" s="1325"/>
      <c r="B286" s="1236" t="s">
        <v>280</v>
      </c>
      <c r="C286" s="51">
        <f>16936858.9</f>
        <v>16936858.899999999</v>
      </c>
      <c r="D286" s="51">
        <f>D15+D24+D45+D60+D76+D85+D100+D115+D139+D160+D178+D193+D208+D229+D238+D247+D259+D271+D280</f>
        <v>419079.97</v>
      </c>
      <c r="E286" s="51">
        <f t="shared" ref="E286:O286" si="61">E15+E24+E45+E60+E76+E85+E100+E115+E139+E160+E178+E193+E208+E229+E238+E247+E259+E271+E280</f>
        <v>5169040.03</v>
      </c>
      <c r="F286" s="51">
        <f t="shared" si="61"/>
        <v>7536085.7300000004</v>
      </c>
      <c r="G286" s="51">
        <f t="shared" si="61"/>
        <v>3806798.94</v>
      </c>
      <c r="H286" s="51" t="e">
        <f t="shared" si="61"/>
        <v>#REF!</v>
      </c>
      <c r="I286" s="51" t="e">
        <f t="shared" si="61"/>
        <v>#REF!</v>
      </c>
      <c r="J286" s="51" t="e">
        <f t="shared" si="61"/>
        <v>#REF!</v>
      </c>
      <c r="K286" s="51" t="e">
        <f t="shared" si="61"/>
        <v>#REF!</v>
      </c>
      <c r="L286" s="51" t="e">
        <f t="shared" si="61"/>
        <v>#REF!</v>
      </c>
      <c r="M286" s="51" t="e">
        <f t="shared" si="61"/>
        <v>#REF!</v>
      </c>
      <c r="N286" s="51" t="e">
        <f t="shared" si="61"/>
        <v>#REF!</v>
      </c>
      <c r="O286" s="51">
        <f t="shared" si="61"/>
        <v>0</v>
      </c>
      <c r="P286" s="51">
        <f t="shared" ref="P286" si="62">P15+P24+P45+P60+P76+P85+P100+P115+P139+P160+P178+P193+P208+P229+P238+P247+P259+P271+P280</f>
        <v>5854.34</v>
      </c>
      <c r="Q286" s="109"/>
      <c r="R286" s="122"/>
      <c r="T286" s="122"/>
    </row>
    <row r="287" spans="1:20" ht="20.100000000000001" customHeight="1" x14ac:dyDescent="0.25">
      <c r="A287" s="1325"/>
      <c r="B287" s="628" t="s">
        <v>126</v>
      </c>
      <c r="C287" s="51">
        <f>D287+E287+F287+G287+P287</f>
        <v>6034723.1200000001</v>
      </c>
      <c r="D287" s="51">
        <f>D16+D25+D46+D61+D77+D86+D101+D116+D140+D161+D179+D194+D209+D230+D239+D248+D260+D272+D281</f>
        <v>105176.6</v>
      </c>
      <c r="E287" s="51">
        <f>E16+E25+E46+E61+E77+E86+E101+E116+E140+E161+E179+E194+E209+E230+E239+E248+E260+E272+E281</f>
        <v>2336268.44</v>
      </c>
      <c r="F287" s="51">
        <f>F16+F25+F46+F61+F77+F86+F101+F116+F140+F161+F179+F194+F209+F230+F239+F248+F260+F272+F281</f>
        <v>3032194.8200000003</v>
      </c>
      <c r="G287" s="51">
        <f>G16+G25+G46+G61+G77+G86+G101+G116+G140+G161+G179+G194+G209+G230+G239+G248+G260+G272+G281</f>
        <v>561083.26</v>
      </c>
      <c r="H287" s="317"/>
      <c r="I287" s="2096"/>
      <c r="J287" s="2096"/>
      <c r="K287" s="2096"/>
      <c r="L287" s="2096"/>
      <c r="M287" s="2095"/>
      <c r="N287" s="2095"/>
      <c r="O287" s="2095"/>
      <c r="P287" s="51">
        <f>P16+P25+P46+P61+P77+P86+P101+P116+P140+P161+P179+P194+P209+P230+P239+P248+P260+P272+P281</f>
        <v>0</v>
      </c>
    </row>
    <row r="288" spans="1:20" ht="21.75" customHeight="1" x14ac:dyDescent="0.25">
      <c r="A288" s="1325"/>
      <c r="B288" s="628" t="s">
        <v>127</v>
      </c>
      <c r="C288" s="51">
        <f>C287/C286*100</f>
        <v>35.630710249348539</v>
      </c>
      <c r="D288" s="51">
        <f t="shared" ref="D288:O288" si="63">D287/D286*100</f>
        <v>25.097023844876198</v>
      </c>
      <c r="E288" s="51">
        <f t="shared" si="63"/>
        <v>45.197336960843771</v>
      </c>
      <c r="F288" s="51">
        <f t="shared" si="63"/>
        <v>40.235673115146476</v>
      </c>
      <c r="G288" s="51">
        <f t="shared" si="63"/>
        <v>14.738978045423117</v>
      </c>
      <c r="H288" s="51" t="e">
        <f t="shared" si="63"/>
        <v>#REF!</v>
      </c>
      <c r="I288" s="51" t="e">
        <f t="shared" si="63"/>
        <v>#REF!</v>
      </c>
      <c r="J288" s="51" t="e">
        <f t="shared" si="63"/>
        <v>#REF!</v>
      </c>
      <c r="K288" s="51" t="e">
        <f t="shared" si="63"/>
        <v>#REF!</v>
      </c>
      <c r="L288" s="51" t="e">
        <f t="shared" si="63"/>
        <v>#REF!</v>
      </c>
      <c r="M288" s="51" t="e">
        <f t="shared" si="63"/>
        <v>#REF!</v>
      </c>
      <c r="N288" s="51" t="e">
        <f t="shared" si="63"/>
        <v>#REF!</v>
      </c>
      <c r="O288" s="51" t="e">
        <f t="shared" si="63"/>
        <v>#DIV/0!</v>
      </c>
      <c r="P288" s="51">
        <f t="shared" ref="P288" si="64">P287/P286*100</f>
        <v>0</v>
      </c>
    </row>
    <row r="290" spans="6:19" x14ac:dyDescent="0.25">
      <c r="F290" s="123" t="s">
        <v>281</v>
      </c>
      <c r="S290" s="122"/>
    </row>
    <row r="292" spans="6:19" x14ac:dyDescent="0.25">
      <c r="S292" s="122"/>
    </row>
  </sheetData>
  <mergeCells count="106">
    <mergeCell ref="C72:P72"/>
    <mergeCell ref="A21:A23"/>
    <mergeCell ref="A24:A26"/>
    <mergeCell ref="A27:A29"/>
    <mergeCell ref="A30:A32"/>
    <mergeCell ref="A33:A35"/>
    <mergeCell ref="A36:A38"/>
    <mergeCell ref="E1:H1"/>
    <mergeCell ref="D2:H2"/>
    <mergeCell ref="D3:H3"/>
    <mergeCell ref="D4:H4"/>
    <mergeCell ref="A7:G7"/>
    <mergeCell ref="A8:G8"/>
    <mergeCell ref="A15:A17"/>
    <mergeCell ref="A18:A20"/>
    <mergeCell ref="A9:G9"/>
    <mergeCell ref="A10:G10"/>
    <mergeCell ref="A11:N11"/>
    <mergeCell ref="A12:A14"/>
    <mergeCell ref="B12:B14"/>
    <mergeCell ref="C13:C14"/>
    <mergeCell ref="C12:P12"/>
    <mergeCell ref="D13:P13"/>
    <mergeCell ref="A57:A59"/>
    <mergeCell ref="A60:A62"/>
    <mergeCell ref="A63:A65"/>
    <mergeCell ref="A66:A68"/>
    <mergeCell ref="A69:A71"/>
    <mergeCell ref="A39:A41"/>
    <mergeCell ref="A42:A44"/>
    <mergeCell ref="A45:A47"/>
    <mergeCell ref="A48:A50"/>
    <mergeCell ref="A51:A53"/>
    <mergeCell ref="A54:A56"/>
    <mergeCell ref="A91:A93"/>
    <mergeCell ref="A94:A96"/>
    <mergeCell ref="A97:A99"/>
    <mergeCell ref="A100:A102"/>
    <mergeCell ref="A103:A105"/>
    <mergeCell ref="A106:A108"/>
    <mergeCell ref="A73:A75"/>
    <mergeCell ref="A76:A78"/>
    <mergeCell ref="A79:A81"/>
    <mergeCell ref="A82:A84"/>
    <mergeCell ref="A85:A87"/>
    <mergeCell ref="A88:A90"/>
    <mergeCell ref="A130:A132"/>
    <mergeCell ref="A133:A135"/>
    <mergeCell ref="A136:A138"/>
    <mergeCell ref="A139:A141"/>
    <mergeCell ref="A142:A144"/>
    <mergeCell ref="A145:A147"/>
    <mergeCell ref="A109:A111"/>
    <mergeCell ref="A115:A117"/>
    <mergeCell ref="A118:A120"/>
    <mergeCell ref="A121:A123"/>
    <mergeCell ref="A124:A126"/>
    <mergeCell ref="A127:A129"/>
    <mergeCell ref="A112:A114"/>
    <mergeCell ref="A166:A168"/>
    <mergeCell ref="A169:A171"/>
    <mergeCell ref="A172:A174"/>
    <mergeCell ref="A175:A177"/>
    <mergeCell ref="A178:A180"/>
    <mergeCell ref="A181:A183"/>
    <mergeCell ref="A148:A150"/>
    <mergeCell ref="A151:A153"/>
    <mergeCell ref="A154:A156"/>
    <mergeCell ref="A157:A159"/>
    <mergeCell ref="A160:A162"/>
    <mergeCell ref="A163:A165"/>
    <mergeCell ref="A202:A204"/>
    <mergeCell ref="A205:A207"/>
    <mergeCell ref="A208:A210"/>
    <mergeCell ref="A211:A213"/>
    <mergeCell ref="A214:A216"/>
    <mergeCell ref="A217:A219"/>
    <mergeCell ref="A184:A186"/>
    <mergeCell ref="A187:A189"/>
    <mergeCell ref="A190:A192"/>
    <mergeCell ref="A193:A195"/>
    <mergeCell ref="A196:A198"/>
    <mergeCell ref="A199:A201"/>
    <mergeCell ref="A238:A240"/>
    <mergeCell ref="A241:A243"/>
    <mergeCell ref="A244:A246"/>
    <mergeCell ref="A247:A249"/>
    <mergeCell ref="A250:A252"/>
    <mergeCell ref="A253:A255"/>
    <mergeCell ref="A220:A222"/>
    <mergeCell ref="A223:A225"/>
    <mergeCell ref="A226:A228"/>
    <mergeCell ref="A229:A231"/>
    <mergeCell ref="A232:A234"/>
    <mergeCell ref="A235:A237"/>
    <mergeCell ref="A274:A276"/>
    <mergeCell ref="A277:A279"/>
    <mergeCell ref="A280:A282"/>
    <mergeCell ref="A283:A285"/>
    <mergeCell ref="A286:A288"/>
    <mergeCell ref="A256:A258"/>
    <mergeCell ref="A259:A261"/>
    <mergeCell ref="A262:A264"/>
    <mergeCell ref="A265:A267"/>
    <mergeCell ref="A268:A270"/>
    <mergeCell ref="A271:A273"/>
  </mergeCells>
  <printOptions horizontalCentered="1"/>
  <pageMargins left="0.78740157480314965" right="0.39370078740157483" top="0.78740157480314965" bottom="0.78740157480314965" header="0.51181102362204722" footer="0.39370078740157483"/>
  <pageSetup paperSize="9" scale="62" fitToHeight="0" orientation="landscape" useFirstPageNumber="1" r:id="rId1"/>
  <headerFooter>
    <oddFooter>&amp;R&amp;"Arial,обычный"&amp;14&amp;P</oddFooter>
  </headerFooter>
  <rowBreaks count="4" manualBreakCount="4">
    <brk id="29" max="16383" man="1"/>
    <brk id="53" max="16383" man="1"/>
    <brk id="108" max="16383" man="1"/>
    <brk id="1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N24"/>
  <sheetViews>
    <sheetView topLeftCell="A13" zoomScale="70" zoomScaleNormal="70" zoomScalePageLayoutView="60" workbookViewId="0">
      <selection activeCell="N12" sqref="N12"/>
    </sheetView>
  </sheetViews>
  <sheetFormatPr defaultColWidth="11.42578125" defaultRowHeight="20.25" customHeight="1" x14ac:dyDescent="0.25"/>
  <cols>
    <col min="1" max="1" width="8.7109375" style="93" customWidth="1"/>
    <col min="2" max="2" width="45.7109375" style="418" customWidth="1"/>
    <col min="3" max="3" width="15.7109375" style="418" customWidth="1"/>
    <col min="4" max="4" width="17.7109375" style="93" customWidth="1"/>
    <col min="5" max="5" width="17.7109375" style="418" customWidth="1"/>
    <col min="6" max="6" width="12.7109375" style="418" customWidth="1"/>
    <col min="7" max="7" width="35.7109375" style="94" customWidth="1"/>
    <col min="8" max="8" width="17.7109375" style="418" customWidth="1"/>
    <col min="9" max="9" width="12.7109375" style="418" customWidth="1"/>
    <col min="10" max="10" width="31" style="94" customWidth="1"/>
    <col min="11" max="11" width="13.28515625" style="418" bestFit="1" customWidth="1"/>
    <col min="12" max="13" width="11.42578125" style="418"/>
    <col min="14" max="14" width="61.85546875" style="418" customWidth="1"/>
    <col min="15" max="256" width="11.42578125" style="418"/>
    <col min="257" max="257" width="8.7109375" style="418" customWidth="1"/>
    <col min="258" max="258" width="37.85546875" style="418" customWidth="1"/>
    <col min="259" max="259" width="21.7109375" style="418" customWidth="1"/>
    <col min="260" max="260" width="19.7109375" style="418" customWidth="1"/>
    <col min="261" max="261" width="17.5703125" style="418" customWidth="1"/>
    <col min="262" max="262" width="14.7109375" style="418" customWidth="1"/>
    <col min="263" max="263" width="36.7109375" style="418" customWidth="1"/>
    <col min="264" max="264" width="14.7109375" style="418" customWidth="1"/>
    <col min="265" max="265" width="19.42578125" style="418" customWidth="1"/>
    <col min="266" max="266" width="27.140625" style="418" customWidth="1"/>
    <col min="267" max="267" width="13.28515625" style="418" bestFit="1" customWidth="1"/>
    <col min="268" max="512" width="11.42578125" style="418"/>
    <col min="513" max="513" width="8.7109375" style="418" customWidth="1"/>
    <col min="514" max="514" width="37.85546875" style="418" customWidth="1"/>
    <col min="515" max="515" width="21.7109375" style="418" customWidth="1"/>
    <col min="516" max="516" width="19.7109375" style="418" customWidth="1"/>
    <col min="517" max="517" width="17.5703125" style="418" customWidth="1"/>
    <col min="518" max="518" width="14.7109375" style="418" customWidth="1"/>
    <col min="519" max="519" width="36.7109375" style="418" customWidth="1"/>
    <col min="520" max="520" width="14.7109375" style="418" customWidth="1"/>
    <col min="521" max="521" width="19.42578125" style="418" customWidth="1"/>
    <col min="522" max="522" width="27.140625" style="418" customWidth="1"/>
    <col min="523" max="523" width="13.28515625" style="418" bestFit="1" customWidth="1"/>
    <col min="524" max="768" width="11.42578125" style="418"/>
    <col min="769" max="769" width="8.7109375" style="418" customWidth="1"/>
    <col min="770" max="770" width="37.85546875" style="418" customWidth="1"/>
    <col min="771" max="771" width="21.7109375" style="418" customWidth="1"/>
    <col min="772" max="772" width="19.7109375" style="418" customWidth="1"/>
    <col min="773" max="773" width="17.5703125" style="418" customWidth="1"/>
    <col min="774" max="774" width="14.7109375" style="418" customWidth="1"/>
    <col min="775" max="775" width="36.7109375" style="418" customWidth="1"/>
    <col min="776" max="776" width="14.7109375" style="418" customWidth="1"/>
    <col min="777" max="777" width="19.42578125" style="418" customWidth="1"/>
    <col min="778" max="778" width="27.140625" style="418" customWidth="1"/>
    <col min="779" max="779" width="13.28515625" style="418" bestFit="1" customWidth="1"/>
    <col min="780" max="1024" width="11.42578125" style="418"/>
    <col min="1025" max="1025" width="8.7109375" style="418" customWidth="1"/>
    <col min="1026" max="1026" width="37.85546875" style="418" customWidth="1"/>
    <col min="1027" max="1027" width="21.7109375" style="418" customWidth="1"/>
    <col min="1028" max="1028" width="19.7109375" style="418" customWidth="1"/>
    <col min="1029" max="1029" width="17.5703125" style="418" customWidth="1"/>
    <col min="1030" max="1030" width="14.7109375" style="418" customWidth="1"/>
    <col min="1031" max="1031" width="36.7109375" style="418" customWidth="1"/>
    <col min="1032" max="1032" width="14.7109375" style="418" customWidth="1"/>
    <col min="1033" max="1033" width="19.42578125" style="418" customWidth="1"/>
    <col min="1034" max="1034" width="27.140625" style="418" customWidth="1"/>
    <col min="1035" max="1035" width="13.28515625" style="418" bestFit="1" customWidth="1"/>
    <col min="1036" max="1280" width="11.42578125" style="418"/>
    <col min="1281" max="1281" width="8.7109375" style="418" customWidth="1"/>
    <col min="1282" max="1282" width="37.85546875" style="418" customWidth="1"/>
    <col min="1283" max="1283" width="21.7109375" style="418" customWidth="1"/>
    <col min="1284" max="1284" width="19.7109375" style="418" customWidth="1"/>
    <col min="1285" max="1285" width="17.5703125" style="418" customWidth="1"/>
    <col min="1286" max="1286" width="14.7109375" style="418" customWidth="1"/>
    <col min="1287" max="1287" width="36.7109375" style="418" customWidth="1"/>
    <col min="1288" max="1288" width="14.7109375" style="418" customWidth="1"/>
    <col min="1289" max="1289" width="19.42578125" style="418" customWidth="1"/>
    <col min="1290" max="1290" width="27.140625" style="418" customWidth="1"/>
    <col min="1291" max="1291" width="13.28515625" style="418" bestFit="1" customWidth="1"/>
    <col min="1292" max="1536" width="11.42578125" style="418"/>
    <col min="1537" max="1537" width="8.7109375" style="418" customWidth="1"/>
    <col min="1538" max="1538" width="37.85546875" style="418" customWidth="1"/>
    <col min="1539" max="1539" width="21.7109375" style="418" customWidth="1"/>
    <col min="1540" max="1540" width="19.7109375" style="418" customWidth="1"/>
    <col min="1541" max="1541" width="17.5703125" style="418" customWidth="1"/>
    <col min="1542" max="1542" width="14.7109375" style="418" customWidth="1"/>
    <col min="1543" max="1543" width="36.7109375" style="418" customWidth="1"/>
    <col min="1544" max="1544" width="14.7109375" style="418" customWidth="1"/>
    <col min="1545" max="1545" width="19.42578125" style="418" customWidth="1"/>
    <col min="1546" max="1546" width="27.140625" style="418" customWidth="1"/>
    <col min="1547" max="1547" width="13.28515625" style="418" bestFit="1" customWidth="1"/>
    <col min="1548" max="1792" width="11.42578125" style="418"/>
    <col min="1793" max="1793" width="8.7109375" style="418" customWidth="1"/>
    <col min="1794" max="1794" width="37.85546875" style="418" customWidth="1"/>
    <col min="1795" max="1795" width="21.7109375" style="418" customWidth="1"/>
    <col min="1796" max="1796" width="19.7109375" style="418" customWidth="1"/>
    <col min="1797" max="1797" width="17.5703125" style="418" customWidth="1"/>
    <col min="1798" max="1798" width="14.7109375" style="418" customWidth="1"/>
    <col min="1799" max="1799" width="36.7109375" style="418" customWidth="1"/>
    <col min="1800" max="1800" width="14.7109375" style="418" customWidth="1"/>
    <col min="1801" max="1801" width="19.42578125" style="418" customWidth="1"/>
    <col min="1802" max="1802" width="27.140625" style="418" customWidth="1"/>
    <col min="1803" max="1803" width="13.28515625" style="418" bestFit="1" customWidth="1"/>
    <col min="1804" max="2048" width="11.42578125" style="418"/>
    <col min="2049" max="2049" width="8.7109375" style="418" customWidth="1"/>
    <col min="2050" max="2050" width="37.85546875" style="418" customWidth="1"/>
    <col min="2051" max="2051" width="21.7109375" style="418" customWidth="1"/>
    <col min="2052" max="2052" width="19.7109375" style="418" customWidth="1"/>
    <col min="2053" max="2053" width="17.5703125" style="418" customWidth="1"/>
    <col min="2054" max="2054" width="14.7109375" style="418" customWidth="1"/>
    <col min="2055" max="2055" width="36.7109375" style="418" customWidth="1"/>
    <col min="2056" max="2056" width="14.7109375" style="418" customWidth="1"/>
    <col min="2057" max="2057" width="19.42578125" style="418" customWidth="1"/>
    <col min="2058" max="2058" width="27.140625" style="418" customWidth="1"/>
    <col min="2059" max="2059" width="13.28515625" style="418" bestFit="1" customWidth="1"/>
    <col min="2060" max="2304" width="11.42578125" style="418"/>
    <col min="2305" max="2305" width="8.7109375" style="418" customWidth="1"/>
    <col min="2306" max="2306" width="37.85546875" style="418" customWidth="1"/>
    <col min="2307" max="2307" width="21.7109375" style="418" customWidth="1"/>
    <col min="2308" max="2308" width="19.7109375" style="418" customWidth="1"/>
    <col min="2309" max="2309" width="17.5703125" style="418" customWidth="1"/>
    <col min="2310" max="2310" width="14.7109375" style="418" customWidth="1"/>
    <col min="2311" max="2311" width="36.7109375" style="418" customWidth="1"/>
    <col min="2312" max="2312" width="14.7109375" style="418" customWidth="1"/>
    <col min="2313" max="2313" width="19.42578125" style="418" customWidth="1"/>
    <col min="2314" max="2314" width="27.140625" style="418" customWidth="1"/>
    <col min="2315" max="2315" width="13.28515625" style="418" bestFit="1" customWidth="1"/>
    <col min="2316" max="2560" width="11.42578125" style="418"/>
    <col min="2561" max="2561" width="8.7109375" style="418" customWidth="1"/>
    <col min="2562" max="2562" width="37.85546875" style="418" customWidth="1"/>
    <col min="2563" max="2563" width="21.7109375" style="418" customWidth="1"/>
    <col min="2564" max="2564" width="19.7109375" style="418" customWidth="1"/>
    <col min="2565" max="2565" width="17.5703125" style="418" customWidth="1"/>
    <col min="2566" max="2566" width="14.7109375" style="418" customWidth="1"/>
    <col min="2567" max="2567" width="36.7109375" style="418" customWidth="1"/>
    <col min="2568" max="2568" width="14.7109375" style="418" customWidth="1"/>
    <col min="2569" max="2569" width="19.42578125" style="418" customWidth="1"/>
    <col min="2570" max="2570" width="27.140625" style="418" customWidth="1"/>
    <col min="2571" max="2571" width="13.28515625" style="418" bestFit="1" customWidth="1"/>
    <col min="2572" max="2816" width="11.42578125" style="418"/>
    <col min="2817" max="2817" width="8.7109375" style="418" customWidth="1"/>
    <col min="2818" max="2818" width="37.85546875" style="418" customWidth="1"/>
    <col min="2819" max="2819" width="21.7109375" style="418" customWidth="1"/>
    <col min="2820" max="2820" width="19.7109375" style="418" customWidth="1"/>
    <col min="2821" max="2821" width="17.5703125" style="418" customWidth="1"/>
    <col min="2822" max="2822" width="14.7109375" style="418" customWidth="1"/>
    <col min="2823" max="2823" width="36.7109375" style="418" customWidth="1"/>
    <col min="2824" max="2824" width="14.7109375" style="418" customWidth="1"/>
    <col min="2825" max="2825" width="19.42578125" style="418" customWidth="1"/>
    <col min="2826" max="2826" width="27.140625" style="418" customWidth="1"/>
    <col min="2827" max="2827" width="13.28515625" style="418" bestFit="1" customWidth="1"/>
    <col min="2828" max="3072" width="11.42578125" style="418"/>
    <col min="3073" max="3073" width="8.7109375" style="418" customWidth="1"/>
    <col min="3074" max="3074" width="37.85546875" style="418" customWidth="1"/>
    <col min="3075" max="3075" width="21.7109375" style="418" customWidth="1"/>
    <col min="3076" max="3076" width="19.7109375" style="418" customWidth="1"/>
    <col min="3077" max="3077" width="17.5703125" style="418" customWidth="1"/>
    <col min="3078" max="3078" width="14.7109375" style="418" customWidth="1"/>
    <col min="3079" max="3079" width="36.7109375" style="418" customWidth="1"/>
    <col min="3080" max="3080" width="14.7109375" style="418" customWidth="1"/>
    <col min="3081" max="3081" width="19.42578125" style="418" customWidth="1"/>
    <col min="3082" max="3082" width="27.140625" style="418" customWidth="1"/>
    <col min="3083" max="3083" width="13.28515625" style="418" bestFit="1" customWidth="1"/>
    <col min="3084" max="3328" width="11.42578125" style="418"/>
    <col min="3329" max="3329" width="8.7109375" style="418" customWidth="1"/>
    <col min="3330" max="3330" width="37.85546875" style="418" customWidth="1"/>
    <col min="3331" max="3331" width="21.7109375" style="418" customWidth="1"/>
    <col min="3332" max="3332" width="19.7109375" style="418" customWidth="1"/>
    <col min="3333" max="3333" width="17.5703125" style="418" customWidth="1"/>
    <col min="3334" max="3334" width="14.7109375" style="418" customWidth="1"/>
    <col min="3335" max="3335" width="36.7109375" style="418" customWidth="1"/>
    <col min="3336" max="3336" width="14.7109375" style="418" customWidth="1"/>
    <col min="3337" max="3337" width="19.42578125" style="418" customWidth="1"/>
    <col min="3338" max="3338" width="27.140625" style="418" customWidth="1"/>
    <col min="3339" max="3339" width="13.28515625" style="418" bestFit="1" customWidth="1"/>
    <col min="3340" max="3584" width="11.42578125" style="418"/>
    <col min="3585" max="3585" width="8.7109375" style="418" customWidth="1"/>
    <col min="3586" max="3586" width="37.85546875" style="418" customWidth="1"/>
    <col min="3587" max="3587" width="21.7109375" style="418" customWidth="1"/>
    <col min="3588" max="3588" width="19.7109375" style="418" customWidth="1"/>
    <col min="3589" max="3589" width="17.5703125" style="418" customWidth="1"/>
    <col min="3590" max="3590" width="14.7109375" style="418" customWidth="1"/>
    <col min="3591" max="3591" width="36.7109375" style="418" customWidth="1"/>
    <col min="3592" max="3592" width="14.7109375" style="418" customWidth="1"/>
    <col min="3593" max="3593" width="19.42578125" style="418" customWidth="1"/>
    <col min="3594" max="3594" width="27.140625" style="418" customWidth="1"/>
    <col min="3595" max="3595" width="13.28515625" style="418" bestFit="1" customWidth="1"/>
    <col min="3596" max="3840" width="11.42578125" style="418"/>
    <col min="3841" max="3841" width="8.7109375" style="418" customWidth="1"/>
    <col min="3842" max="3842" width="37.85546875" style="418" customWidth="1"/>
    <col min="3843" max="3843" width="21.7109375" style="418" customWidth="1"/>
    <col min="3844" max="3844" width="19.7109375" style="418" customWidth="1"/>
    <col min="3845" max="3845" width="17.5703125" style="418" customWidth="1"/>
    <col min="3846" max="3846" width="14.7109375" style="418" customWidth="1"/>
    <col min="3847" max="3847" width="36.7109375" style="418" customWidth="1"/>
    <col min="3848" max="3848" width="14.7109375" style="418" customWidth="1"/>
    <col min="3849" max="3849" width="19.42578125" style="418" customWidth="1"/>
    <col min="3850" max="3850" width="27.140625" style="418" customWidth="1"/>
    <col min="3851" max="3851" width="13.28515625" style="418" bestFit="1" customWidth="1"/>
    <col min="3852" max="4096" width="11.42578125" style="418"/>
    <col min="4097" max="4097" width="8.7109375" style="418" customWidth="1"/>
    <col min="4098" max="4098" width="37.85546875" style="418" customWidth="1"/>
    <col min="4099" max="4099" width="21.7109375" style="418" customWidth="1"/>
    <col min="4100" max="4100" width="19.7109375" style="418" customWidth="1"/>
    <col min="4101" max="4101" width="17.5703125" style="418" customWidth="1"/>
    <col min="4102" max="4102" width="14.7109375" style="418" customWidth="1"/>
    <col min="4103" max="4103" width="36.7109375" style="418" customWidth="1"/>
    <col min="4104" max="4104" width="14.7109375" style="418" customWidth="1"/>
    <col min="4105" max="4105" width="19.42578125" style="418" customWidth="1"/>
    <col min="4106" max="4106" width="27.140625" style="418" customWidth="1"/>
    <col min="4107" max="4107" width="13.28515625" style="418" bestFit="1" customWidth="1"/>
    <col min="4108" max="4352" width="11.42578125" style="418"/>
    <col min="4353" max="4353" width="8.7109375" style="418" customWidth="1"/>
    <col min="4354" max="4354" width="37.85546875" style="418" customWidth="1"/>
    <col min="4355" max="4355" width="21.7109375" style="418" customWidth="1"/>
    <col min="4356" max="4356" width="19.7109375" style="418" customWidth="1"/>
    <col min="4357" max="4357" width="17.5703125" style="418" customWidth="1"/>
    <col min="4358" max="4358" width="14.7109375" style="418" customWidth="1"/>
    <col min="4359" max="4359" width="36.7109375" style="418" customWidth="1"/>
    <col min="4360" max="4360" width="14.7109375" style="418" customWidth="1"/>
    <col min="4361" max="4361" width="19.42578125" style="418" customWidth="1"/>
    <col min="4362" max="4362" width="27.140625" style="418" customWidth="1"/>
    <col min="4363" max="4363" width="13.28515625" style="418" bestFit="1" customWidth="1"/>
    <col min="4364" max="4608" width="11.42578125" style="418"/>
    <col min="4609" max="4609" width="8.7109375" style="418" customWidth="1"/>
    <col min="4610" max="4610" width="37.85546875" style="418" customWidth="1"/>
    <col min="4611" max="4611" width="21.7109375" style="418" customWidth="1"/>
    <col min="4612" max="4612" width="19.7109375" style="418" customWidth="1"/>
    <col min="4613" max="4613" width="17.5703125" style="418" customWidth="1"/>
    <col min="4614" max="4614" width="14.7109375" style="418" customWidth="1"/>
    <col min="4615" max="4615" width="36.7109375" style="418" customWidth="1"/>
    <col min="4616" max="4616" width="14.7109375" style="418" customWidth="1"/>
    <col min="4617" max="4617" width="19.42578125" style="418" customWidth="1"/>
    <col min="4618" max="4618" width="27.140625" style="418" customWidth="1"/>
    <col min="4619" max="4619" width="13.28515625" style="418" bestFit="1" customWidth="1"/>
    <col min="4620" max="4864" width="11.42578125" style="418"/>
    <col min="4865" max="4865" width="8.7109375" style="418" customWidth="1"/>
    <col min="4866" max="4866" width="37.85546875" style="418" customWidth="1"/>
    <col min="4867" max="4867" width="21.7109375" style="418" customWidth="1"/>
    <col min="4868" max="4868" width="19.7109375" style="418" customWidth="1"/>
    <col min="4869" max="4869" width="17.5703125" style="418" customWidth="1"/>
    <col min="4870" max="4870" width="14.7109375" style="418" customWidth="1"/>
    <col min="4871" max="4871" width="36.7109375" style="418" customWidth="1"/>
    <col min="4872" max="4872" width="14.7109375" style="418" customWidth="1"/>
    <col min="4873" max="4873" width="19.42578125" style="418" customWidth="1"/>
    <col min="4874" max="4874" width="27.140625" style="418" customWidth="1"/>
    <col min="4875" max="4875" width="13.28515625" style="418" bestFit="1" customWidth="1"/>
    <col min="4876" max="5120" width="11.42578125" style="418"/>
    <col min="5121" max="5121" width="8.7109375" style="418" customWidth="1"/>
    <col min="5122" max="5122" width="37.85546875" style="418" customWidth="1"/>
    <col min="5123" max="5123" width="21.7109375" style="418" customWidth="1"/>
    <col min="5124" max="5124" width="19.7109375" style="418" customWidth="1"/>
    <col min="5125" max="5125" width="17.5703125" style="418" customWidth="1"/>
    <col min="5126" max="5126" width="14.7109375" style="418" customWidth="1"/>
    <col min="5127" max="5127" width="36.7109375" style="418" customWidth="1"/>
    <col min="5128" max="5128" width="14.7109375" style="418" customWidth="1"/>
    <col min="5129" max="5129" width="19.42578125" style="418" customWidth="1"/>
    <col min="5130" max="5130" width="27.140625" style="418" customWidth="1"/>
    <col min="5131" max="5131" width="13.28515625" style="418" bestFit="1" customWidth="1"/>
    <col min="5132" max="5376" width="11.42578125" style="418"/>
    <col min="5377" max="5377" width="8.7109375" style="418" customWidth="1"/>
    <col min="5378" max="5378" width="37.85546875" style="418" customWidth="1"/>
    <col min="5379" max="5379" width="21.7109375" style="418" customWidth="1"/>
    <col min="5380" max="5380" width="19.7109375" style="418" customWidth="1"/>
    <col min="5381" max="5381" width="17.5703125" style="418" customWidth="1"/>
    <col min="5382" max="5382" width="14.7109375" style="418" customWidth="1"/>
    <col min="5383" max="5383" width="36.7109375" style="418" customWidth="1"/>
    <col min="5384" max="5384" width="14.7109375" style="418" customWidth="1"/>
    <col min="5385" max="5385" width="19.42578125" style="418" customWidth="1"/>
    <col min="5386" max="5386" width="27.140625" style="418" customWidth="1"/>
    <col min="5387" max="5387" width="13.28515625" style="418" bestFit="1" customWidth="1"/>
    <col min="5388" max="5632" width="11.42578125" style="418"/>
    <col min="5633" max="5633" width="8.7109375" style="418" customWidth="1"/>
    <col min="5634" max="5634" width="37.85546875" style="418" customWidth="1"/>
    <col min="5635" max="5635" width="21.7109375" style="418" customWidth="1"/>
    <col min="5636" max="5636" width="19.7109375" style="418" customWidth="1"/>
    <col min="5637" max="5637" width="17.5703125" style="418" customWidth="1"/>
    <col min="5638" max="5638" width="14.7109375" style="418" customWidth="1"/>
    <col min="5639" max="5639" width="36.7109375" style="418" customWidth="1"/>
    <col min="5640" max="5640" width="14.7109375" style="418" customWidth="1"/>
    <col min="5641" max="5641" width="19.42578125" style="418" customWidth="1"/>
    <col min="5642" max="5642" width="27.140625" style="418" customWidth="1"/>
    <col min="5643" max="5643" width="13.28515625" style="418" bestFit="1" customWidth="1"/>
    <col min="5644" max="5888" width="11.42578125" style="418"/>
    <col min="5889" max="5889" width="8.7109375" style="418" customWidth="1"/>
    <col min="5890" max="5890" width="37.85546875" style="418" customWidth="1"/>
    <col min="5891" max="5891" width="21.7109375" style="418" customWidth="1"/>
    <col min="5892" max="5892" width="19.7109375" style="418" customWidth="1"/>
    <col min="5893" max="5893" width="17.5703125" style="418" customWidth="1"/>
    <col min="5894" max="5894" width="14.7109375" style="418" customWidth="1"/>
    <col min="5895" max="5895" width="36.7109375" style="418" customWidth="1"/>
    <col min="5896" max="5896" width="14.7109375" style="418" customWidth="1"/>
    <col min="5897" max="5897" width="19.42578125" style="418" customWidth="1"/>
    <col min="5898" max="5898" width="27.140625" style="418" customWidth="1"/>
    <col min="5899" max="5899" width="13.28515625" style="418" bestFit="1" customWidth="1"/>
    <col min="5900" max="6144" width="11.42578125" style="418"/>
    <col min="6145" max="6145" width="8.7109375" style="418" customWidth="1"/>
    <col min="6146" max="6146" width="37.85546875" style="418" customWidth="1"/>
    <col min="6147" max="6147" width="21.7109375" style="418" customWidth="1"/>
    <col min="6148" max="6148" width="19.7109375" style="418" customWidth="1"/>
    <col min="6149" max="6149" width="17.5703125" style="418" customWidth="1"/>
    <col min="6150" max="6150" width="14.7109375" style="418" customWidth="1"/>
    <col min="6151" max="6151" width="36.7109375" style="418" customWidth="1"/>
    <col min="6152" max="6152" width="14.7109375" style="418" customWidth="1"/>
    <col min="6153" max="6153" width="19.42578125" style="418" customWidth="1"/>
    <col min="6154" max="6154" width="27.140625" style="418" customWidth="1"/>
    <col min="6155" max="6155" width="13.28515625" style="418" bestFit="1" customWidth="1"/>
    <col min="6156" max="6400" width="11.42578125" style="418"/>
    <col min="6401" max="6401" width="8.7109375" style="418" customWidth="1"/>
    <col min="6402" max="6402" width="37.85546875" style="418" customWidth="1"/>
    <col min="6403" max="6403" width="21.7109375" style="418" customWidth="1"/>
    <col min="6404" max="6404" width="19.7109375" style="418" customWidth="1"/>
    <col min="6405" max="6405" width="17.5703125" style="418" customWidth="1"/>
    <col min="6406" max="6406" width="14.7109375" style="418" customWidth="1"/>
    <col min="6407" max="6407" width="36.7109375" style="418" customWidth="1"/>
    <col min="6408" max="6408" width="14.7109375" style="418" customWidth="1"/>
    <col min="6409" max="6409" width="19.42578125" style="418" customWidth="1"/>
    <col min="6410" max="6410" width="27.140625" style="418" customWidth="1"/>
    <col min="6411" max="6411" width="13.28515625" style="418" bestFit="1" customWidth="1"/>
    <col min="6412" max="6656" width="11.42578125" style="418"/>
    <col min="6657" max="6657" width="8.7109375" style="418" customWidth="1"/>
    <col min="6658" max="6658" width="37.85546875" style="418" customWidth="1"/>
    <col min="6659" max="6659" width="21.7109375" style="418" customWidth="1"/>
    <col min="6660" max="6660" width="19.7109375" style="418" customWidth="1"/>
    <col min="6661" max="6661" width="17.5703125" style="418" customWidth="1"/>
    <col min="6662" max="6662" width="14.7109375" style="418" customWidth="1"/>
    <col min="6663" max="6663" width="36.7109375" style="418" customWidth="1"/>
    <col min="6664" max="6664" width="14.7109375" style="418" customWidth="1"/>
    <col min="6665" max="6665" width="19.42578125" style="418" customWidth="1"/>
    <col min="6666" max="6666" width="27.140625" style="418" customWidth="1"/>
    <col min="6667" max="6667" width="13.28515625" style="418" bestFit="1" customWidth="1"/>
    <col min="6668" max="6912" width="11.42578125" style="418"/>
    <col min="6913" max="6913" width="8.7109375" style="418" customWidth="1"/>
    <col min="6914" max="6914" width="37.85546875" style="418" customWidth="1"/>
    <col min="6915" max="6915" width="21.7109375" style="418" customWidth="1"/>
    <col min="6916" max="6916" width="19.7109375" style="418" customWidth="1"/>
    <col min="6917" max="6917" width="17.5703125" style="418" customWidth="1"/>
    <col min="6918" max="6918" width="14.7109375" style="418" customWidth="1"/>
    <col min="6919" max="6919" width="36.7109375" style="418" customWidth="1"/>
    <col min="6920" max="6920" width="14.7109375" style="418" customWidth="1"/>
    <col min="6921" max="6921" width="19.42578125" style="418" customWidth="1"/>
    <col min="6922" max="6922" width="27.140625" style="418" customWidth="1"/>
    <col min="6923" max="6923" width="13.28515625" style="418" bestFit="1" customWidth="1"/>
    <col min="6924" max="7168" width="11.42578125" style="418"/>
    <col min="7169" max="7169" width="8.7109375" style="418" customWidth="1"/>
    <col min="7170" max="7170" width="37.85546875" style="418" customWidth="1"/>
    <col min="7171" max="7171" width="21.7109375" style="418" customWidth="1"/>
    <col min="7172" max="7172" width="19.7109375" style="418" customWidth="1"/>
    <col min="7173" max="7173" width="17.5703125" style="418" customWidth="1"/>
    <col min="7174" max="7174" width="14.7109375" style="418" customWidth="1"/>
    <col min="7175" max="7175" width="36.7109375" style="418" customWidth="1"/>
    <col min="7176" max="7176" width="14.7109375" style="418" customWidth="1"/>
    <col min="7177" max="7177" width="19.42578125" style="418" customWidth="1"/>
    <col min="7178" max="7178" width="27.140625" style="418" customWidth="1"/>
    <col min="7179" max="7179" width="13.28515625" style="418" bestFit="1" customWidth="1"/>
    <col min="7180" max="7424" width="11.42578125" style="418"/>
    <col min="7425" max="7425" width="8.7109375" style="418" customWidth="1"/>
    <col min="7426" max="7426" width="37.85546875" style="418" customWidth="1"/>
    <col min="7427" max="7427" width="21.7109375" style="418" customWidth="1"/>
    <col min="7428" max="7428" width="19.7109375" style="418" customWidth="1"/>
    <col min="7429" max="7429" width="17.5703125" style="418" customWidth="1"/>
    <col min="7430" max="7430" width="14.7109375" style="418" customWidth="1"/>
    <col min="7431" max="7431" width="36.7109375" style="418" customWidth="1"/>
    <col min="7432" max="7432" width="14.7109375" style="418" customWidth="1"/>
    <col min="7433" max="7433" width="19.42578125" style="418" customWidth="1"/>
    <col min="7434" max="7434" width="27.140625" style="418" customWidth="1"/>
    <col min="7435" max="7435" width="13.28515625" style="418" bestFit="1" customWidth="1"/>
    <col min="7436" max="7680" width="11.42578125" style="418"/>
    <col min="7681" max="7681" width="8.7109375" style="418" customWidth="1"/>
    <col min="7682" max="7682" width="37.85546875" style="418" customWidth="1"/>
    <col min="7683" max="7683" width="21.7109375" style="418" customWidth="1"/>
    <col min="7684" max="7684" width="19.7109375" style="418" customWidth="1"/>
    <col min="7685" max="7685" width="17.5703125" style="418" customWidth="1"/>
    <col min="7686" max="7686" width="14.7109375" style="418" customWidth="1"/>
    <col min="7687" max="7687" width="36.7109375" style="418" customWidth="1"/>
    <col min="7688" max="7688" width="14.7109375" style="418" customWidth="1"/>
    <col min="7689" max="7689" width="19.42578125" style="418" customWidth="1"/>
    <col min="7690" max="7690" width="27.140625" style="418" customWidth="1"/>
    <col min="7691" max="7691" width="13.28515625" style="418" bestFit="1" customWidth="1"/>
    <col min="7692" max="7936" width="11.42578125" style="418"/>
    <col min="7937" max="7937" width="8.7109375" style="418" customWidth="1"/>
    <col min="7938" max="7938" width="37.85546875" style="418" customWidth="1"/>
    <col min="7939" max="7939" width="21.7109375" style="418" customWidth="1"/>
    <col min="7940" max="7940" width="19.7109375" style="418" customWidth="1"/>
    <col min="7941" max="7941" width="17.5703125" style="418" customWidth="1"/>
    <col min="7942" max="7942" width="14.7109375" style="418" customWidth="1"/>
    <col min="7943" max="7943" width="36.7109375" style="418" customWidth="1"/>
    <col min="7944" max="7944" width="14.7109375" style="418" customWidth="1"/>
    <col min="7945" max="7945" width="19.42578125" style="418" customWidth="1"/>
    <col min="7946" max="7946" width="27.140625" style="418" customWidth="1"/>
    <col min="7947" max="7947" width="13.28515625" style="418" bestFit="1" customWidth="1"/>
    <col min="7948" max="8192" width="11.42578125" style="418"/>
    <col min="8193" max="8193" width="8.7109375" style="418" customWidth="1"/>
    <col min="8194" max="8194" width="37.85546875" style="418" customWidth="1"/>
    <col min="8195" max="8195" width="21.7109375" style="418" customWidth="1"/>
    <col min="8196" max="8196" width="19.7109375" style="418" customWidth="1"/>
    <col min="8197" max="8197" width="17.5703125" style="418" customWidth="1"/>
    <col min="8198" max="8198" width="14.7109375" style="418" customWidth="1"/>
    <col min="8199" max="8199" width="36.7109375" style="418" customWidth="1"/>
    <col min="8200" max="8200" width="14.7109375" style="418" customWidth="1"/>
    <col min="8201" max="8201" width="19.42578125" style="418" customWidth="1"/>
    <col min="8202" max="8202" width="27.140625" style="418" customWidth="1"/>
    <col min="8203" max="8203" width="13.28515625" style="418" bestFit="1" customWidth="1"/>
    <col min="8204" max="8448" width="11.42578125" style="418"/>
    <col min="8449" max="8449" width="8.7109375" style="418" customWidth="1"/>
    <col min="8450" max="8450" width="37.85546875" style="418" customWidth="1"/>
    <col min="8451" max="8451" width="21.7109375" style="418" customWidth="1"/>
    <col min="8452" max="8452" width="19.7109375" style="418" customWidth="1"/>
    <col min="8453" max="8453" width="17.5703125" style="418" customWidth="1"/>
    <col min="8454" max="8454" width="14.7109375" style="418" customWidth="1"/>
    <col min="8455" max="8455" width="36.7109375" style="418" customWidth="1"/>
    <col min="8456" max="8456" width="14.7109375" style="418" customWidth="1"/>
    <col min="8457" max="8457" width="19.42578125" style="418" customWidth="1"/>
    <col min="8458" max="8458" width="27.140625" style="418" customWidth="1"/>
    <col min="8459" max="8459" width="13.28515625" style="418" bestFit="1" customWidth="1"/>
    <col min="8460" max="8704" width="11.42578125" style="418"/>
    <col min="8705" max="8705" width="8.7109375" style="418" customWidth="1"/>
    <col min="8706" max="8706" width="37.85546875" style="418" customWidth="1"/>
    <col min="8707" max="8707" width="21.7109375" style="418" customWidth="1"/>
    <col min="8708" max="8708" width="19.7109375" style="418" customWidth="1"/>
    <col min="8709" max="8709" width="17.5703125" style="418" customWidth="1"/>
    <col min="8710" max="8710" width="14.7109375" style="418" customWidth="1"/>
    <col min="8711" max="8711" width="36.7109375" style="418" customWidth="1"/>
    <col min="8712" max="8712" width="14.7109375" style="418" customWidth="1"/>
    <col min="8713" max="8713" width="19.42578125" style="418" customWidth="1"/>
    <col min="8714" max="8714" width="27.140625" style="418" customWidth="1"/>
    <col min="8715" max="8715" width="13.28515625" style="418" bestFit="1" customWidth="1"/>
    <col min="8716" max="8960" width="11.42578125" style="418"/>
    <col min="8961" max="8961" width="8.7109375" style="418" customWidth="1"/>
    <col min="8962" max="8962" width="37.85546875" style="418" customWidth="1"/>
    <col min="8963" max="8963" width="21.7109375" style="418" customWidth="1"/>
    <col min="8964" max="8964" width="19.7109375" style="418" customWidth="1"/>
    <col min="8965" max="8965" width="17.5703125" style="418" customWidth="1"/>
    <col min="8966" max="8966" width="14.7109375" style="418" customWidth="1"/>
    <col min="8967" max="8967" width="36.7109375" style="418" customWidth="1"/>
    <col min="8968" max="8968" width="14.7109375" style="418" customWidth="1"/>
    <col min="8969" max="8969" width="19.42578125" style="418" customWidth="1"/>
    <col min="8970" max="8970" width="27.140625" style="418" customWidth="1"/>
    <col min="8971" max="8971" width="13.28515625" style="418" bestFit="1" customWidth="1"/>
    <col min="8972" max="9216" width="11.42578125" style="418"/>
    <col min="9217" max="9217" width="8.7109375" style="418" customWidth="1"/>
    <col min="9218" max="9218" width="37.85546875" style="418" customWidth="1"/>
    <col min="9219" max="9219" width="21.7109375" style="418" customWidth="1"/>
    <col min="9220" max="9220" width="19.7109375" style="418" customWidth="1"/>
    <col min="9221" max="9221" width="17.5703125" style="418" customWidth="1"/>
    <col min="9222" max="9222" width="14.7109375" style="418" customWidth="1"/>
    <col min="9223" max="9223" width="36.7109375" style="418" customWidth="1"/>
    <col min="9224" max="9224" width="14.7109375" style="418" customWidth="1"/>
    <col min="9225" max="9225" width="19.42578125" style="418" customWidth="1"/>
    <col min="9226" max="9226" width="27.140625" style="418" customWidth="1"/>
    <col min="9227" max="9227" width="13.28515625" style="418" bestFit="1" customWidth="1"/>
    <col min="9228" max="9472" width="11.42578125" style="418"/>
    <col min="9473" max="9473" width="8.7109375" style="418" customWidth="1"/>
    <col min="9474" max="9474" width="37.85546875" style="418" customWidth="1"/>
    <col min="9475" max="9475" width="21.7109375" style="418" customWidth="1"/>
    <col min="9476" max="9476" width="19.7109375" style="418" customWidth="1"/>
    <col min="9477" max="9477" width="17.5703125" style="418" customWidth="1"/>
    <col min="9478" max="9478" width="14.7109375" style="418" customWidth="1"/>
    <col min="9479" max="9479" width="36.7109375" style="418" customWidth="1"/>
    <col min="9480" max="9480" width="14.7109375" style="418" customWidth="1"/>
    <col min="9481" max="9481" width="19.42578125" style="418" customWidth="1"/>
    <col min="9482" max="9482" width="27.140625" style="418" customWidth="1"/>
    <col min="9483" max="9483" width="13.28515625" style="418" bestFit="1" customWidth="1"/>
    <col min="9484" max="9728" width="11.42578125" style="418"/>
    <col min="9729" max="9729" width="8.7109375" style="418" customWidth="1"/>
    <col min="9730" max="9730" width="37.85546875" style="418" customWidth="1"/>
    <col min="9731" max="9731" width="21.7109375" style="418" customWidth="1"/>
    <col min="9732" max="9732" width="19.7109375" style="418" customWidth="1"/>
    <col min="9733" max="9733" width="17.5703125" style="418" customWidth="1"/>
    <col min="9734" max="9734" width="14.7109375" style="418" customWidth="1"/>
    <col min="9735" max="9735" width="36.7109375" style="418" customWidth="1"/>
    <col min="9736" max="9736" width="14.7109375" style="418" customWidth="1"/>
    <col min="9737" max="9737" width="19.42578125" style="418" customWidth="1"/>
    <col min="9738" max="9738" width="27.140625" style="418" customWidth="1"/>
    <col min="9739" max="9739" width="13.28515625" style="418" bestFit="1" customWidth="1"/>
    <col min="9740" max="9984" width="11.42578125" style="418"/>
    <col min="9985" max="9985" width="8.7109375" style="418" customWidth="1"/>
    <col min="9986" max="9986" width="37.85546875" style="418" customWidth="1"/>
    <col min="9987" max="9987" width="21.7109375" style="418" customWidth="1"/>
    <col min="9988" max="9988" width="19.7109375" style="418" customWidth="1"/>
    <col min="9989" max="9989" width="17.5703125" style="418" customWidth="1"/>
    <col min="9990" max="9990" width="14.7109375" style="418" customWidth="1"/>
    <col min="9991" max="9991" width="36.7109375" style="418" customWidth="1"/>
    <col min="9992" max="9992" width="14.7109375" style="418" customWidth="1"/>
    <col min="9993" max="9993" width="19.42578125" style="418" customWidth="1"/>
    <col min="9994" max="9994" width="27.140625" style="418" customWidth="1"/>
    <col min="9995" max="9995" width="13.28515625" style="418" bestFit="1" customWidth="1"/>
    <col min="9996" max="10240" width="11.42578125" style="418"/>
    <col min="10241" max="10241" width="8.7109375" style="418" customWidth="1"/>
    <col min="10242" max="10242" width="37.85546875" style="418" customWidth="1"/>
    <col min="10243" max="10243" width="21.7109375" style="418" customWidth="1"/>
    <col min="10244" max="10244" width="19.7109375" style="418" customWidth="1"/>
    <col min="10245" max="10245" width="17.5703125" style="418" customWidth="1"/>
    <col min="10246" max="10246" width="14.7109375" style="418" customWidth="1"/>
    <col min="10247" max="10247" width="36.7109375" style="418" customWidth="1"/>
    <col min="10248" max="10248" width="14.7109375" style="418" customWidth="1"/>
    <col min="10249" max="10249" width="19.42578125" style="418" customWidth="1"/>
    <col min="10250" max="10250" width="27.140625" style="418" customWidth="1"/>
    <col min="10251" max="10251" width="13.28515625" style="418" bestFit="1" customWidth="1"/>
    <col min="10252" max="10496" width="11.42578125" style="418"/>
    <col min="10497" max="10497" width="8.7109375" style="418" customWidth="1"/>
    <col min="10498" max="10498" width="37.85546875" style="418" customWidth="1"/>
    <col min="10499" max="10499" width="21.7109375" style="418" customWidth="1"/>
    <col min="10500" max="10500" width="19.7109375" style="418" customWidth="1"/>
    <col min="10501" max="10501" width="17.5703125" style="418" customWidth="1"/>
    <col min="10502" max="10502" width="14.7109375" style="418" customWidth="1"/>
    <col min="10503" max="10503" width="36.7109375" style="418" customWidth="1"/>
    <col min="10504" max="10504" width="14.7109375" style="418" customWidth="1"/>
    <col min="10505" max="10505" width="19.42578125" style="418" customWidth="1"/>
    <col min="10506" max="10506" width="27.140625" style="418" customWidth="1"/>
    <col min="10507" max="10507" width="13.28515625" style="418" bestFit="1" customWidth="1"/>
    <col min="10508" max="10752" width="11.42578125" style="418"/>
    <col min="10753" max="10753" width="8.7109375" style="418" customWidth="1"/>
    <col min="10754" max="10754" width="37.85546875" style="418" customWidth="1"/>
    <col min="10755" max="10755" width="21.7109375" style="418" customWidth="1"/>
    <col min="10756" max="10756" width="19.7109375" style="418" customWidth="1"/>
    <col min="10757" max="10757" width="17.5703125" style="418" customWidth="1"/>
    <col min="10758" max="10758" width="14.7109375" style="418" customWidth="1"/>
    <col min="10759" max="10759" width="36.7109375" style="418" customWidth="1"/>
    <col min="10760" max="10760" width="14.7109375" style="418" customWidth="1"/>
    <col min="10761" max="10761" width="19.42578125" style="418" customWidth="1"/>
    <col min="10762" max="10762" width="27.140625" style="418" customWidth="1"/>
    <col min="10763" max="10763" width="13.28515625" style="418" bestFit="1" customWidth="1"/>
    <col min="10764" max="11008" width="11.42578125" style="418"/>
    <col min="11009" max="11009" width="8.7109375" style="418" customWidth="1"/>
    <col min="11010" max="11010" width="37.85546875" style="418" customWidth="1"/>
    <col min="11011" max="11011" width="21.7109375" style="418" customWidth="1"/>
    <col min="11012" max="11012" width="19.7109375" style="418" customWidth="1"/>
    <col min="11013" max="11013" width="17.5703125" style="418" customWidth="1"/>
    <col min="11014" max="11014" width="14.7109375" style="418" customWidth="1"/>
    <col min="11015" max="11015" width="36.7109375" style="418" customWidth="1"/>
    <col min="11016" max="11016" width="14.7109375" style="418" customWidth="1"/>
    <col min="11017" max="11017" width="19.42578125" style="418" customWidth="1"/>
    <col min="11018" max="11018" width="27.140625" style="418" customWidth="1"/>
    <col min="11019" max="11019" width="13.28515625" style="418" bestFit="1" customWidth="1"/>
    <col min="11020" max="11264" width="11.42578125" style="418"/>
    <col min="11265" max="11265" width="8.7109375" style="418" customWidth="1"/>
    <col min="11266" max="11266" width="37.85546875" style="418" customWidth="1"/>
    <col min="11267" max="11267" width="21.7109375" style="418" customWidth="1"/>
    <col min="11268" max="11268" width="19.7109375" style="418" customWidth="1"/>
    <col min="11269" max="11269" width="17.5703125" style="418" customWidth="1"/>
    <col min="11270" max="11270" width="14.7109375" style="418" customWidth="1"/>
    <col min="11271" max="11271" width="36.7109375" style="418" customWidth="1"/>
    <col min="11272" max="11272" width="14.7109375" style="418" customWidth="1"/>
    <col min="11273" max="11273" width="19.42578125" style="418" customWidth="1"/>
    <col min="11274" max="11274" width="27.140625" style="418" customWidth="1"/>
    <col min="11275" max="11275" width="13.28515625" style="418" bestFit="1" customWidth="1"/>
    <col min="11276" max="11520" width="11.42578125" style="418"/>
    <col min="11521" max="11521" width="8.7109375" style="418" customWidth="1"/>
    <col min="11522" max="11522" width="37.85546875" style="418" customWidth="1"/>
    <col min="11523" max="11523" width="21.7109375" style="418" customWidth="1"/>
    <col min="11524" max="11524" width="19.7109375" style="418" customWidth="1"/>
    <col min="11525" max="11525" width="17.5703125" style="418" customWidth="1"/>
    <col min="11526" max="11526" width="14.7109375" style="418" customWidth="1"/>
    <col min="11527" max="11527" width="36.7109375" style="418" customWidth="1"/>
    <col min="11528" max="11528" width="14.7109375" style="418" customWidth="1"/>
    <col min="11529" max="11529" width="19.42578125" style="418" customWidth="1"/>
    <col min="11530" max="11530" width="27.140625" style="418" customWidth="1"/>
    <col min="11531" max="11531" width="13.28515625" style="418" bestFit="1" customWidth="1"/>
    <col min="11532" max="11776" width="11.42578125" style="418"/>
    <col min="11777" max="11777" width="8.7109375" style="418" customWidth="1"/>
    <col min="11778" max="11778" width="37.85546875" style="418" customWidth="1"/>
    <col min="11779" max="11779" width="21.7109375" style="418" customWidth="1"/>
    <col min="11780" max="11780" width="19.7109375" style="418" customWidth="1"/>
    <col min="11781" max="11781" width="17.5703125" style="418" customWidth="1"/>
    <col min="11782" max="11782" width="14.7109375" style="418" customWidth="1"/>
    <col min="11783" max="11783" width="36.7109375" style="418" customWidth="1"/>
    <col min="11784" max="11784" width="14.7109375" style="418" customWidth="1"/>
    <col min="11785" max="11785" width="19.42578125" style="418" customWidth="1"/>
    <col min="11786" max="11786" width="27.140625" style="418" customWidth="1"/>
    <col min="11787" max="11787" width="13.28515625" style="418" bestFit="1" customWidth="1"/>
    <col min="11788" max="12032" width="11.42578125" style="418"/>
    <col min="12033" max="12033" width="8.7109375" style="418" customWidth="1"/>
    <col min="12034" max="12034" width="37.85546875" style="418" customWidth="1"/>
    <col min="12035" max="12035" width="21.7109375" style="418" customWidth="1"/>
    <col min="12036" max="12036" width="19.7109375" style="418" customWidth="1"/>
    <col min="12037" max="12037" width="17.5703125" style="418" customWidth="1"/>
    <col min="12038" max="12038" width="14.7109375" style="418" customWidth="1"/>
    <col min="12039" max="12039" width="36.7109375" style="418" customWidth="1"/>
    <col min="12040" max="12040" width="14.7109375" style="418" customWidth="1"/>
    <col min="12041" max="12041" width="19.42578125" style="418" customWidth="1"/>
    <col min="12042" max="12042" width="27.140625" style="418" customWidth="1"/>
    <col min="12043" max="12043" width="13.28515625" style="418" bestFit="1" customWidth="1"/>
    <col min="12044" max="12288" width="11.42578125" style="418"/>
    <col min="12289" max="12289" width="8.7109375" style="418" customWidth="1"/>
    <col min="12290" max="12290" width="37.85546875" style="418" customWidth="1"/>
    <col min="12291" max="12291" width="21.7109375" style="418" customWidth="1"/>
    <col min="12292" max="12292" width="19.7109375" style="418" customWidth="1"/>
    <col min="12293" max="12293" width="17.5703125" style="418" customWidth="1"/>
    <col min="12294" max="12294" width="14.7109375" style="418" customWidth="1"/>
    <col min="12295" max="12295" width="36.7109375" style="418" customWidth="1"/>
    <col min="12296" max="12296" width="14.7109375" style="418" customWidth="1"/>
    <col min="12297" max="12297" width="19.42578125" style="418" customWidth="1"/>
    <col min="12298" max="12298" width="27.140625" style="418" customWidth="1"/>
    <col min="12299" max="12299" width="13.28515625" style="418" bestFit="1" customWidth="1"/>
    <col min="12300" max="12544" width="11.42578125" style="418"/>
    <col min="12545" max="12545" width="8.7109375" style="418" customWidth="1"/>
    <col min="12546" max="12546" width="37.85546875" style="418" customWidth="1"/>
    <col min="12547" max="12547" width="21.7109375" style="418" customWidth="1"/>
    <col min="12548" max="12548" width="19.7109375" style="418" customWidth="1"/>
    <col min="12549" max="12549" width="17.5703125" style="418" customWidth="1"/>
    <col min="12550" max="12550" width="14.7109375" style="418" customWidth="1"/>
    <col min="12551" max="12551" width="36.7109375" style="418" customWidth="1"/>
    <col min="12552" max="12552" width="14.7109375" style="418" customWidth="1"/>
    <col min="12553" max="12553" width="19.42578125" style="418" customWidth="1"/>
    <col min="12554" max="12554" width="27.140625" style="418" customWidth="1"/>
    <col min="12555" max="12555" width="13.28515625" style="418" bestFit="1" customWidth="1"/>
    <col min="12556" max="12800" width="11.42578125" style="418"/>
    <col min="12801" max="12801" width="8.7109375" style="418" customWidth="1"/>
    <col min="12802" max="12802" width="37.85546875" style="418" customWidth="1"/>
    <col min="12803" max="12803" width="21.7109375" style="418" customWidth="1"/>
    <col min="12804" max="12804" width="19.7109375" style="418" customWidth="1"/>
    <col min="12805" max="12805" width="17.5703125" style="418" customWidth="1"/>
    <col min="12806" max="12806" width="14.7109375" style="418" customWidth="1"/>
    <col min="12807" max="12807" width="36.7109375" style="418" customWidth="1"/>
    <col min="12808" max="12808" width="14.7109375" style="418" customWidth="1"/>
    <col min="12809" max="12809" width="19.42578125" style="418" customWidth="1"/>
    <col min="12810" max="12810" width="27.140625" style="418" customWidth="1"/>
    <col min="12811" max="12811" width="13.28515625" style="418" bestFit="1" customWidth="1"/>
    <col min="12812" max="13056" width="11.42578125" style="418"/>
    <col min="13057" max="13057" width="8.7109375" style="418" customWidth="1"/>
    <col min="13058" max="13058" width="37.85546875" style="418" customWidth="1"/>
    <col min="13059" max="13059" width="21.7109375" style="418" customWidth="1"/>
    <col min="13060" max="13060" width="19.7109375" style="418" customWidth="1"/>
    <col min="13061" max="13061" width="17.5703125" style="418" customWidth="1"/>
    <col min="13062" max="13062" width="14.7109375" style="418" customWidth="1"/>
    <col min="13063" max="13063" width="36.7109375" style="418" customWidth="1"/>
    <col min="13064" max="13064" width="14.7109375" style="418" customWidth="1"/>
    <col min="13065" max="13065" width="19.42578125" style="418" customWidth="1"/>
    <col min="13066" max="13066" width="27.140625" style="418" customWidth="1"/>
    <col min="13067" max="13067" width="13.28515625" style="418" bestFit="1" customWidth="1"/>
    <col min="13068" max="13312" width="11.42578125" style="418"/>
    <col min="13313" max="13313" width="8.7109375" style="418" customWidth="1"/>
    <col min="13314" max="13314" width="37.85546875" style="418" customWidth="1"/>
    <col min="13315" max="13315" width="21.7109375" style="418" customWidth="1"/>
    <col min="13316" max="13316" width="19.7109375" style="418" customWidth="1"/>
    <col min="13317" max="13317" width="17.5703125" style="418" customWidth="1"/>
    <col min="13318" max="13318" width="14.7109375" style="418" customWidth="1"/>
    <col min="13319" max="13319" width="36.7109375" style="418" customWidth="1"/>
    <col min="13320" max="13320" width="14.7109375" style="418" customWidth="1"/>
    <col min="13321" max="13321" width="19.42578125" style="418" customWidth="1"/>
    <col min="13322" max="13322" width="27.140625" style="418" customWidth="1"/>
    <col min="13323" max="13323" width="13.28515625" style="418" bestFit="1" customWidth="1"/>
    <col min="13324" max="13568" width="11.42578125" style="418"/>
    <col min="13569" max="13569" width="8.7109375" style="418" customWidth="1"/>
    <col min="13570" max="13570" width="37.85546875" style="418" customWidth="1"/>
    <col min="13571" max="13571" width="21.7109375" style="418" customWidth="1"/>
    <col min="13572" max="13572" width="19.7109375" style="418" customWidth="1"/>
    <col min="13573" max="13573" width="17.5703125" style="418" customWidth="1"/>
    <col min="13574" max="13574" width="14.7109375" style="418" customWidth="1"/>
    <col min="13575" max="13575" width="36.7109375" style="418" customWidth="1"/>
    <col min="13576" max="13576" width="14.7109375" style="418" customWidth="1"/>
    <col min="13577" max="13577" width="19.42578125" style="418" customWidth="1"/>
    <col min="13578" max="13578" width="27.140625" style="418" customWidth="1"/>
    <col min="13579" max="13579" width="13.28515625" style="418" bestFit="1" customWidth="1"/>
    <col min="13580" max="13824" width="11.42578125" style="418"/>
    <col min="13825" max="13825" width="8.7109375" style="418" customWidth="1"/>
    <col min="13826" max="13826" width="37.85546875" style="418" customWidth="1"/>
    <col min="13827" max="13827" width="21.7109375" style="418" customWidth="1"/>
    <col min="13828" max="13828" width="19.7109375" style="418" customWidth="1"/>
    <col min="13829" max="13829" width="17.5703125" style="418" customWidth="1"/>
    <col min="13830" max="13830" width="14.7109375" style="418" customWidth="1"/>
    <col min="13831" max="13831" width="36.7109375" style="418" customWidth="1"/>
    <col min="13832" max="13832" width="14.7109375" style="418" customWidth="1"/>
    <col min="13833" max="13833" width="19.42578125" style="418" customWidth="1"/>
    <col min="13834" max="13834" width="27.140625" style="418" customWidth="1"/>
    <col min="13835" max="13835" width="13.28515625" style="418" bestFit="1" customWidth="1"/>
    <col min="13836" max="14080" width="11.42578125" style="418"/>
    <col min="14081" max="14081" width="8.7109375" style="418" customWidth="1"/>
    <col min="14082" max="14082" width="37.85546875" style="418" customWidth="1"/>
    <col min="14083" max="14083" width="21.7109375" style="418" customWidth="1"/>
    <col min="14084" max="14084" width="19.7109375" style="418" customWidth="1"/>
    <col min="14085" max="14085" width="17.5703125" style="418" customWidth="1"/>
    <col min="14086" max="14086" width="14.7109375" style="418" customWidth="1"/>
    <col min="14087" max="14087" width="36.7109375" style="418" customWidth="1"/>
    <col min="14088" max="14088" width="14.7109375" style="418" customWidth="1"/>
    <col min="14089" max="14089" width="19.42578125" style="418" customWidth="1"/>
    <col min="14090" max="14090" width="27.140625" style="418" customWidth="1"/>
    <col min="14091" max="14091" width="13.28515625" style="418" bestFit="1" customWidth="1"/>
    <col min="14092" max="14336" width="11.42578125" style="418"/>
    <col min="14337" max="14337" width="8.7109375" style="418" customWidth="1"/>
    <col min="14338" max="14338" width="37.85546875" style="418" customWidth="1"/>
    <col min="14339" max="14339" width="21.7109375" style="418" customWidth="1"/>
    <col min="14340" max="14340" width="19.7109375" style="418" customWidth="1"/>
    <col min="14341" max="14341" width="17.5703125" style="418" customWidth="1"/>
    <col min="14342" max="14342" width="14.7109375" style="418" customWidth="1"/>
    <col min="14343" max="14343" width="36.7109375" style="418" customWidth="1"/>
    <col min="14344" max="14344" width="14.7109375" style="418" customWidth="1"/>
    <col min="14345" max="14345" width="19.42578125" style="418" customWidth="1"/>
    <col min="14346" max="14346" width="27.140625" style="418" customWidth="1"/>
    <col min="14347" max="14347" width="13.28515625" style="418" bestFit="1" customWidth="1"/>
    <col min="14348" max="14592" width="11.42578125" style="418"/>
    <col min="14593" max="14593" width="8.7109375" style="418" customWidth="1"/>
    <col min="14594" max="14594" width="37.85546875" style="418" customWidth="1"/>
    <col min="14595" max="14595" width="21.7109375" style="418" customWidth="1"/>
    <col min="14596" max="14596" width="19.7109375" style="418" customWidth="1"/>
    <col min="14597" max="14597" width="17.5703125" style="418" customWidth="1"/>
    <col min="14598" max="14598" width="14.7109375" style="418" customWidth="1"/>
    <col min="14599" max="14599" width="36.7109375" style="418" customWidth="1"/>
    <col min="14600" max="14600" width="14.7109375" style="418" customWidth="1"/>
    <col min="14601" max="14601" width="19.42578125" style="418" customWidth="1"/>
    <col min="14602" max="14602" width="27.140625" style="418" customWidth="1"/>
    <col min="14603" max="14603" width="13.28515625" style="418" bestFit="1" customWidth="1"/>
    <col min="14604" max="14848" width="11.42578125" style="418"/>
    <col min="14849" max="14849" width="8.7109375" style="418" customWidth="1"/>
    <col min="14850" max="14850" width="37.85546875" style="418" customWidth="1"/>
    <col min="14851" max="14851" width="21.7109375" style="418" customWidth="1"/>
    <col min="14852" max="14852" width="19.7109375" style="418" customWidth="1"/>
    <col min="14853" max="14853" width="17.5703125" style="418" customWidth="1"/>
    <col min="14854" max="14854" width="14.7109375" style="418" customWidth="1"/>
    <col min="14855" max="14855" width="36.7109375" style="418" customWidth="1"/>
    <col min="14856" max="14856" width="14.7109375" style="418" customWidth="1"/>
    <col min="14857" max="14857" width="19.42578125" style="418" customWidth="1"/>
    <col min="14858" max="14858" width="27.140625" style="418" customWidth="1"/>
    <col min="14859" max="14859" width="13.28515625" style="418" bestFit="1" customWidth="1"/>
    <col min="14860" max="15104" width="11.42578125" style="418"/>
    <col min="15105" max="15105" width="8.7109375" style="418" customWidth="1"/>
    <col min="15106" max="15106" width="37.85546875" style="418" customWidth="1"/>
    <col min="15107" max="15107" width="21.7109375" style="418" customWidth="1"/>
    <col min="15108" max="15108" width="19.7109375" style="418" customWidth="1"/>
    <col min="15109" max="15109" width="17.5703125" style="418" customWidth="1"/>
    <col min="15110" max="15110" width="14.7109375" style="418" customWidth="1"/>
    <col min="15111" max="15111" width="36.7109375" style="418" customWidth="1"/>
    <col min="15112" max="15112" width="14.7109375" style="418" customWidth="1"/>
    <col min="15113" max="15113" width="19.42578125" style="418" customWidth="1"/>
    <col min="15114" max="15114" width="27.140625" style="418" customWidth="1"/>
    <col min="15115" max="15115" width="13.28515625" style="418" bestFit="1" customWidth="1"/>
    <col min="15116" max="15360" width="11.42578125" style="418"/>
    <col min="15361" max="15361" width="8.7109375" style="418" customWidth="1"/>
    <col min="15362" max="15362" width="37.85546875" style="418" customWidth="1"/>
    <col min="15363" max="15363" width="21.7109375" style="418" customWidth="1"/>
    <col min="15364" max="15364" width="19.7109375" style="418" customWidth="1"/>
    <col min="15365" max="15365" width="17.5703125" style="418" customWidth="1"/>
    <col min="15366" max="15366" width="14.7109375" style="418" customWidth="1"/>
    <col min="15367" max="15367" width="36.7109375" style="418" customWidth="1"/>
    <col min="15368" max="15368" width="14.7109375" style="418" customWidth="1"/>
    <col min="15369" max="15369" width="19.42578125" style="418" customWidth="1"/>
    <col min="15370" max="15370" width="27.140625" style="418" customWidth="1"/>
    <col min="15371" max="15371" width="13.28515625" style="418" bestFit="1" customWidth="1"/>
    <col min="15372" max="15616" width="11.42578125" style="418"/>
    <col min="15617" max="15617" width="8.7109375" style="418" customWidth="1"/>
    <col min="15618" max="15618" width="37.85546875" style="418" customWidth="1"/>
    <col min="15619" max="15619" width="21.7109375" style="418" customWidth="1"/>
    <col min="15620" max="15620" width="19.7109375" style="418" customWidth="1"/>
    <col min="15621" max="15621" width="17.5703125" style="418" customWidth="1"/>
    <col min="15622" max="15622" width="14.7109375" style="418" customWidth="1"/>
    <col min="15623" max="15623" width="36.7109375" style="418" customWidth="1"/>
    <col min="15624" max="15624" width="14.7109375" style="418" customWidth="1"/>
    <col min="15625" max="15625" width="19.42578125" style="418" customWidth="1"/>
    <col min="15626" max="15626" width="27.140625" style="418" customWidth="1"/>
    <col min="15627" max="15627" width="13.28515625" style="418" bestFit="1" customWidth="1"/>
    <col min="15628" max="15872" width="11.42578125" style="418"/>
    <col min="15873" max="15873" width="8.7109375" style="418" customWidth="1"/>
    <col min="15874" max="15874" width="37.85546875" style="418" customWidth="1"/>
    <col min="15875" max="15875" width="21.7109375" style="418" customWidth="1"/>
    <col min="15876" max="15876" width="19.7109375" style="418" customWidth="1"/>
    <col min="15877" max="15877" width="17.5703125" style="418" customWidth="1"/>
    <col min="15878" max="15878" width="14.7109375" style="418" customWidth="1"/>
    <col min="15879" max="15879" width="36.7109375" style="418" customWidth="1"/>
    <col min="15880" max="15880" width="14.7109375" style="418" customWidth="1"/>
    <col min="15881" max="15881" width="19.42578125" style="418" customWidth="1"/>
    <col min="15882" max="15882" width="27.140625" style="418" customWidth="1"/>
    <col min="15883" max="15883" width="13.28515625" style="418" bestFit="1" customWidth="1"/>
    <col min="15884" max="16128" width="11.42578125" style="418"/>
    <col min="16129" max="16129" width="8.7109375" style="418" customWidth="1"/>
    <col min="16130" max="16130" width="37.85546875" style="418" customWidth="1"/>
    <col min="16131" max="16131" width="21.7109375" style="418" customWidth="1"/>
    <col min="16132" max="16132" width="19.7109375" style="418" customWidth="1"/>
    <col min="16133" max="16133" width="17.5703125" style="418" customWidth="1"/>
    <col min="16134" max="16134" width="14.7109375" style="418" customWidth="1"/>
    <col min="16135" max="16135" width="36.7109375" style="418" customWidth="1"/>
    <col min="16136" max="16136" width="14.7109375" style="418" customWidth="1"/>
    <col min="16137" max="16137" width="19.42578125" style="418" customWidth="1"/>
    <col min="16138" max="16138" width="27.140625" style="418" customWidth="1"/>
    <col min="16139" max="16139" width="13.28515625" style="418" bestFit="1" customWidth="1"/>
    <col min="16140" max="16384" width="11.42578125" style="418"/>
  </cols>
  <sheetData>
    <row r="1" spans="1:14" s="493" customFormat="1" ht="20.25" customHeight="1" x14ac:dyDescent="0.25">
      <c r="A1" s="93"/>
      <c r="D1" s="93"/>
      <c r="G1" s="94"/>
      <c r="J1" s="494"/>
    </row>
    <row r="2" spans="1:14" ht="18" x14ac:dyDescent="0.25">
      <c r="A2" s="1345" t="s">
        <v>868</v>
      </c>
      <c r="B2" s="1345"/>
      <c r="C2" s="1345"/>
      <c r="D2" s="1345"/>
      <c r="E2" s="1345"/>
      <c r="F2" s="1345"/>
      <c r="G2" s="1345"/>
      <c r="H2" s="1345"/>
      <c r="I2" s="1345"/>
      <c r="J2" s="1345"/>
    </row>
    <row r="3" spans="1:14" ht="18" x14ac:dyDescent="0.25">
      <c r="A3" s="1345" t="s">
        <v>89</v>
      </c>
      <c r="B3" s="1345"/>
      <c r="C3" s="1345"/>
      <c r="D3" s="1345"/>
      <c r="E3" s="1345"/>
      <c r="F3" s="1345"/>
      <c r="G3" s="1345"/>
      <c r="H3" s="1345"/>
      <c r="I3" s="1345"/>
      <c r="J3" s="1345"/>
    </row>
    <row r="4" spans="1:14" ht="18" x14ac:dyDescent="0.25">
      <c r="A4" s="1345" t="s">
        <v>814</v>
      </c>
      <c r="B4" s="1345"/>
      <c r="C4" s="1345"/>
      <c r="D4" s="1345"/>
      <c r="E4" s="1345"/>
      <c r="F4" s="1345"/>
      <c r="G4" s="1345"/>
      <c r="H4" s="1345"/>
      <c r="I4" s="1345"/>
      <c r="J4" s="1345"/>
    </row>
    <row r="5" spans="1:14" ht="18" x14ac:dyDescent="0.25">
      <c r="A5" s="1346" t="s">
        <v>915</v>
      </c>
      <c r="B5" s="1346"/>
      <c r="C5" s="1346"/>
      <c r="D5" s="1346"/>
      <c r="E5" s="1346"/>
      <c r="F5" s="1346"/>
      <c r="G5" s="1346"/>
      <c r="H5" s="1346"/>
      <c r="I5" s="1346"/>
      <c r="J5" s="1346"/>
    </row>
    <row r="6" spans="1:14" ht="18" x14ac:dyDescent="0.25">
      <c r="A6" s="1347"/>
      <c r="B6" s="1347"/>
      <c r="C6" s="1347"/>
      <c r="D6" s="1347"/>
      <c r="E6" s="1347"/>
      <c r="F6" s="1347"/>
      <c r="G6" s="1347"/>
      <c r="H6" s="1347"/>
      <c r="I6" s="1347"/>
      <c r="J6" s="1347"/>
    </row>
    <row r="7" spans="1:14" ht="134.25" customHeight="1" x14ac:dyDescent="0.25">
      <c r="A7" s="4" t="s">
        <v>1</v>
      </c>
      <c r="B7" s="463" t="s">
        <v>2</v>
      </c>
      <c r="C7" s="463" t="s">
        <v>3</v>
      </c>
      <c r="D7" s="64" t="s">
        <v>866</v>
      </c>
      <c r="E7" s="376" t="s">
        <v>916</v>
      </c>
      <c r="F7" s="376" t="s">
        <v>4</v>
      </c>
      <c r="G7" s="463" t="s">
        <v>5</v>
      </c>
      <c r="H7" s="463" t="s">
        <v>917</v>
      </c>
      <c r="I7" s="463" t="s">
        <v>6</v>
      </c>
      <c r="J7" s="463" t="s">
        <v>7</v>
      </c>
    </row>
    <row r="8" spans="1:14" s="66" customFormat="1" ht="18" x14ac:dyDescent="0.25">
      <c r="A8" s="463">
        <v>1</v>
      </c>
      <c r="B8" s="65">
        <v>2</v>
      </c>
      <c r="C8" s="65">
        <v>3</v>
      </c>
      <c r="D8" s="65">
        <v>4</v>
      </c>
      <c r="E8" s="65">
        <v>5</v>
      </c>
      <c r="F8" s="65">
        <v>6</v>
      </c>
      <c r="G8" s="65">
        <v>7</v>
      </c>
      <c r="H8" s="65">
        <v>8</v>
      </c>
      <c r="I8" s="65">
        <v>9</v>
      </c>
      <c r="J8" s="65">
        <v>10</v>
      </c>
    </row>
    <row r="9" spans="1:14" s="66" customFormat="1" ht="33" customHeight="1" x14ac:dyDescent="0.25">
      <c r="A9" s="1344" t="s">
        <v>815</v>
      </c>
      <c r="B9" s="1344"/>
      <c r="C9" s="1344"/>
      <c r="D9" s="1344"/>
      <c r="E9" s="1344"/>
      <c r="F9" s="1344"/>
      <c r="G9" s="1344"/>
      <c r="H9" s="1344"/>
      <c r="I9" s="1344"/>
      <c r="J9" s="1344"/>
    </row>
    <row r="10" spans="1:14" ht="169.5" customHeight="1" x14ac:dyDescent="0.25">
      <c r="A10" s="344" t="s">
        <v>10</v>
      </c>
      <c r="B10" s="58" t="s">
        <v>805</v>
      </c>
      <c r="C10" s="559" t="s">
        <v>995</v>
      </c>
      <c r="D10" s="1354"/>
      <c r="E10" s="1355"/>
      <c r="F10" s="1355"/>
      <c r="G10" s="1355"/>
      <c r="H10" s="1355"/>
      <c r="I10" s="1355"/>
      <c r="J10" s="1356"/>
    </row>
    <row r="11" spans="1:14" s="67" customFormat="1" ht="108" x14ac:dyDescent="0.25">
      <c r="A11" s="345" t="s">
        <v>12</v>
      </c>
      <c r="B11" s="38" t="s">
        <v>884</v>
      </c>
      <c r="C11" s="543" t="s">
        <v>995</v>
      </c>
      <c r="D11" s="1348" t="s">
        <v>1251</v>
      </c>
      <c r="E11" s="1349"/>
      <c r="F11" s="1349"/>
      <c r="G11" s="1349"/>
      <c r="H11" s="1349"/>
      <c r="I11" s="1349"/>
      <c r="J11" s="1350"/>
      <c r="N11" s="498"/>
    </row>
    <row r="12" spans="1:14" s="67" customFormat="1" ht="117" customHeight="1" x14ac:dyDescent="0.25">
      <c r="A12" s="345" t="s">
        <v>13</v>
      </c>
      <c r="B12" s="38" t="s">
        <v>824</v>
      </c>
      <c r="C12" s="492" t="s">
        <v>995</v>
      </c>
      <c r="D12" s="1351" t="s">
        <v>1262</v>
      </c>
      <c r="E12" s="1352"/>
      <c r="F12" s="1352"/>
      <c r="G12" s="1352"/>
      <c r="H12" s="1352"/>
      <c r="I12" s="1352"/>
      <c r="J12" s="1353"/>
    </row>
    <row r="13" spans="1:14" s="67" customFormat="1" ht="72" x14ac:dyDescent="0.25">
      <c r="A13" s="465"/>
      <c r="B13" s="466" t="s">
        <v>48</v>
      </c>
      <c r="C13" s="492" t="s">
        <v>995</v>
      </c>
      <c r="D13" s="68">
        <v>0</v>
      </c>
      <c r="E13" s="68">
        <v>0</v>
      </c>
      <c r="F13" s="68">
        <v>0</v>
      </c>
      <c r="G13" s="68"/>
      <c r="H13" s="68">
        <v>0</v>
      </c>
      <c r="I13" s="68">
        <v>0</v>
      </c>
      <c r="J13" s="560"/>
    </row>
    <row r="14" spans="1:14" s="67" customFormat="1" ht="18" x14ac:dyDescent="0.25">
      <c r="A14" s="1342" t="s">
        <v>105</v>
      </c>
      <c r="B14" s="1343"/>
      <c r="C14" s="1343"/>
      <c r="D14" s="1343"/>
      <c r="E14" s="1343"/>
      <c r="F14" s="1343"/>
      <c r="G14" s="1343"/>
      <c r="H14" s="1343"/>
      <c r="I14" s="1343"/>
      <c r="J14" s="1343"/>
    </row>
    <row r="15" spans="1:14" ht="95.25" customHeight="1" x14ac:dyDescent="0.25">
      <c r="A15" s="346" t="s">
        <v>10</v>
      </c>
      <c r="B15" s="69" t="s">
        <v>806</v>
      </c>
      <c r="C15" s="70" t="s">
        <v>23</v>
      </c>
      <c r="D15" s="71">
        <f>D19</f>
        <v>4860</v>
      </c>
      <c r="E15" s="71">
        <f>E19</f>
        <v>1785</v>
      </c>
      <c r="F15" s="72">
        <f>E15/D15*100</f>
        <v>36.728395061728399</v>
      </c>
      <c r="G15" s="243"/>
      <c r="H15" s="71">
        <f>H19</f>
        <v>1785</v>
      </c>
      <c r="I15" s="71">
        <f>H15/D15*100</f>
        <v>36.728395061728399</v>
      </c>
      <c r="J15" s="73"/>
    </row>
    <row r="16" spans="1:14" ht="26.25" hidden="1" customHeight="1" x14ac:dyDescent="0.25">
      <c r="A16" s="345"/>
      <c r="B16" s="74" t="s">
        <v>106</v>
      </c>
      <c r="C16" s="75"/>
      <c r="D16" s="76">
        <v>4860</v>
      </c>
      <c r="E16" s="76">
        <f>E15</f>
        <v>1785</v>
      </c>
      <c r="F16" s="59">
        <f>E16/D16*100</f>
        <v>36.728395061728399</v>
      </c>
      <c r="G16" s="77"/>
      <c r="H16" s="76">
        <f>H15</f>
        <v>1785</v>
      </c>
      <c r="I16" s="78">
        <f>H16/D16*100</f>
        <v>36.728395061728399</v>
      </c>
      <c r="J16" s="79"/>
    </row>
    <row r="17" spans="1:10" ht="41.25" hidden="1" customHeight="1" x14ac:dyDescent="0.25">
      <c r="A17" s="471" t="s">
        <v>20</v>
      </c>
      <c r="B17" s="468" t="s">
        <v>107</v>
      </c>
      <c r="C17" s="468"/>
      <c r="D17" s="80">
        <f>E17+F17+H17+I17</f>
        <v>0</v>
      </c>
      <c r="E17" s="80">
        <v>0</v>
      </c>
      <c r="F17" s="80">
        <v>0</v>
      </c>
      <c r="G17" s="81"/>
      <c r="H17" s="80">
        <v>0</v>
      </c>
      <c r="I17" s="80">
        <v>0</v>
      </c>
      <c r="J17" s="82">
        <v>0</v>
      </c>
    </row>
    <row r="18" spans="1:10" ht="26.25" hidden="1" customHeight="1" x14ac:dyDescent="0.25">
      <c r="A18" s="347"/>
      <c r="B18" s="83" t="s">
        <v>108</v>
      </c>
      <c r="C18" s="83"/>
      <c r="D18" s="84">
        <f>D17</f>
        <v>0</v>
      </c>
      <c r="E18" s="84">
        <f>E17</f>
        <v>0</v>
      </c>
      <c r="F18" s="84">
        <f>F17</f>
        <v>0</v>
      </c>
      <c r="G18" s="85"/>
      <c r="H18" s="84">
        <f>H17</f>
        <v>0</v>
      </c>
      <c r="I18" s="84">
        <f>I17</f>
        <v>0</v>
      </c>
      <c r="J18" s="86">
        <v>0</v>
      </c>
    </row>
    <row r="19" spans="1:10" ht="144" x14ac:dyDescent="0.25">
      <c r="A19" s="345" t="s">
        <v>12</v>
      </c>
      <c r="B19" s="364" t="s">
        <v>825</v>
      </c>
      <c r="C19" s="75" t="s">
        <v>23</v>
      </c>
      <c r="D19" s="87">
        <v>4860</v>
      </c>
      <c r="E19" s="87">
        <v>1785</v>
      </c>
      <c r="F19" s="88">
        <f>E19/D19*100</f>
        <v>36.728395061728399</v>
      </c>
      <c r="G19" s="89" t="s">
        <v>870</v>
      </c>
      <c r="H19" s="87">
        <v>1785</v>
      </c>
      <c r="I19" s="87">
        <f>H19/D19*100</f>
        <v>36.728395061728399</v>
      </c>
      <c r="J19" s="464" t="s">
        <v>871</v>
      </c>
    </row>
    <row r="20" spans="1:10" s="67" customFormat="1" ht="90" x14ac:dyDescent="0.25">
      <c r="A20" s="345" t="s">
        <v>13</v>
      </c>
      <c r="B20" s="40" t="s">
        <v>826</v>
      </c>
      <c r="C20" s="75" t="s">
        <v>23</v>
      </c>
      <c r="D20" s="497">
        <v>0</v>
      </c>
      <c r="E20" s="497">
        <v>0</v>
      </c>
      <c r="F20" s="497">
        <v>0</v>
      </c>
      <c r="G20" s="500" t="s">
        <v>994</v>
      </c>
      <c r="H20" s="497">
        <v>0</v>
      </c>
      <c r="I20" s="497">
        <v>0</v>
      </c>
      <c r="J20" s="499"/>
    </row>
    <row r="21" spans="1:10" s="92" customFormat="1" ht="95.25" customHeight="1" x14ac:dyDescent="0.25">
      <c r="A21" s="351"/>
      <c r="B21" s="362" t="s">
        <v>109</v>
      </c>
      <c r="C21" s="90" t="s">
        <v>23</v>
      </c>
      <c r="D21" s="41">
        <f>D15</f>
        <v>4860</v>
      </c>
      <c r="E21" s="41">
        <f>E15</f>
        <v>1785</v>
      </c>
      <c r="F21" s="41">
        <f>F15</f>
        <v>36.728395061728399</v>
      </c>
      <c r="G21" s="91"/>
      <c r="H21" s="41">
        <f>H15</f>
        <v>1785</v>
      </c>
      <c r="I21" s="41">
        <f>I15</f>
        <v>36.728395061728399</v>
      </c>
      <c r="J21" s="91"/>
    </row>
    <row r="22" spans="1:10" s="92" customFormat="1" ht="93.75" customHeight="1" x14ac:dyDescent="0.25">
      <c r="A22" s="534"/>
      <c r="B22" s="534" t="s">
        <v>87</v>
      </c>
      <c r="C22" s="469" t="s">
        <v>23</v>
      </c>
      <c r="D22" s="41">
        <f>D21+D13</f>
        <v>4860</v>
      </c>
      <c r="E22" s="41">
        <f>E21+E13</f>
        <v>1785</v>
      </c>
      <c r="F22" s="41">
        <f>E22/D22*100</f>
        <v>36.728395061728399</v>
      </c>
      <c r="G22" s="91"/>
      <c r="H22" s="41">
        <f>H21+H13</f>
        <v>1785</v>
      </c>
      <c r="I22" s="41">
        <f>H22/D22*100</f>
        <v>36.728395061728399</v>
      </c>
      <c r="J22" s="77"/>
    </row>
    <row r="24" spans="1:10" ht="20.25" customHeight="1" x14ac:dyDescent="0.25">
      <c r="B24" s="1341"/>
      <c r="C24" s="1341"/>
      <c r="D24" s="1341"/>
      <c r="E24" s="1341"/>
      <c r="F24" s="1341"/>
      <c r="G24" s="1341"/>
      <c r="H24" s="1341"/>
      <c r="I24" s="1341"/>
    </row>
  </sheetData>
  <mergeCells count="11">
    <mergeCell ref="B24:I24"/>
    <mergeCell ref="A14:J14"/>
    <mergeCell ref="A9:J9"/>
    <mergeCell ref="A2:J2"/>
    <mergeCell ref="A3:J3"/>
    <mergeCell ref="A4:J4"/>
    <mergeCell ref="A5:J5"/>
    <mergeCell ref="A6:J6"/>
    <mergeCell ref="D11:J11"/>
    <mergeCell ref="D12:J12"/>
    <mergeCell ref="D10:J10"/>
  </mergeCells>
  <pageMargins left="0.78740157480314965" right="0.39370078740157483" top="0.78740157480314965" bottom="0.78740157480314965" header="0.51181102362204722" footer="0.39370078740157483"/>
  <pageSetup paperSize="9" scale="62" firstPageNumber="12" fitToHeight="0" orientation="landscape" useFirstPageNumber="1" r:id="rId1"/>
  <headerFooter alignWithMargins="0">
    <oddFooter>&amp;R&amp;"Arial,обычный"&amp;14&amp;P</oddFooter>
  </headerFooter>
  <rowBreaks count="1" manualBreakCount="1">
    <brk id="13"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N154"/>
  <sheetViews>
    <sheetView zoomScale="70" zoomScaleNormal="70" zoomScalePageLayoutView="71" workbookViewId="0">
      <selection activeCell="L11" sqref="L11"/>
    </sheetView>
  </sheetViews>
  <sheetFormatPr defaultColWidth="11.42578125" defaultRowHeight="20.25" customHeight="1" x14ac:dyDescent="0.25"/>
  <cols>
    <col min="1" max="1" width="8.7109375" style="66" customWidth="1"/>
    <col min="2" max="2" width="45.7109375" style="586" customWidth="1"/>
    <col min="3" max="3" width="15.7109375" style="586" customWidth="1"/>
    <col min="4" max="5" width="17.7109375" style="586" customWidth="1"/>
    <col min="6" max="6" width="12.7109375" style="586" customWidth="1"/>
    <col min="7" max="7" width="35.7109375" style="94" customWidth="1"/>
    <col min="8" max="8" width="17.7109375" style="156" customWidth="1"/>
    <col min="9" max="9" width="12.7109375" style="586" customWidth="1"/>
    <col min="10" max="10" width="30.7109375" style="94" customWidth="1"/>
    <col min="11" max="11" width="13.28515625" style="586" bestFit="1" customWidth="1"/>
    <col min="12" max="256" width="11.42578125" style="586"/>
    <col min="257" max="257" width="8.7109375" style="586" customWidth="1"/>
    <col min="258" max="258" width="45.7109375" style="586" customWidth="1"/>
    <col min="259" max="259" width="15.7109375" style="586" customWidth="1"/>
    <col min="260" max="261" width="17.7109375" style="586" customWidth="1"/>
    <col min="262" max="262" width="15.28515625" style="586" customWidth="1"/>
    <col min="263" max="263" width="35.7109375" style="586" customWidth="1"/>
    <col min="264" max="264" width="17.7109375" style="586" customWidth="1"/>
    <col min="265" max="265" width="15.28515625" style="586" customWidth="1"/>
    <col min="266" max="266" width="30.7109375" style="586" customWidth="1"/>
    <col min="267" max="267" width="13.28515625" style="586" bestFit="1" customWidth="1"/>
    <col min="268" max="512" width="11.42578125" style="586"/>
    <col min="513" max="513" width="8.7109375" style="586" customWidth="1"/>
    <col min="514" max="514" width="45.7109375" style="586" customWidth="1"/>
    <col min="515" max="515" width="15.7109375" style="586" customWidth="1"/>
    <col min="516" max="517" width="17.7109375" style="586" customWidth="1"/>
    <col min="518" max="518" width="15.28515625" style="586" customWidth="1"/>
    <col min="519" max="519" width="35.7109375" style="586" customWidth="1"/>
    <col min="520" max="520" width="17.7109375" style="586" customWidth="1"/>
    <col min="521" max="521" width="15.28515625" style="586" customWidth="1"/>
    <col min="522" max="522" width="30.7109375" style="586" customWidth="1"/>
    <col min="523" max="523" width="13.28515625" style="586" bestFit="1" customWidth="1"/>
    <col min="524" max="768" width="11.42578125" style="586"/>
    <col min="769" max="769" width="8.7109375" style="586" customWidth="1"/>
    <col min="770" max="770" width="45.7109375" style="586" customWidth="1"/>
    <col min="771" max="771" width="15.7109375" style="586" customWidth="1"/>
    <col min="772" max="773" width="17.7109375" style="586" customWidth="1"/>
    <col min="774" max="774" width="15.28515625" style="586" customWidth="1"/>
    <col min="775" max="775" width="35.7109375" style="586" customWidth="1"/>
    <col min="776" max="776" width="17.7109375" style="586" customWidth="1"/>
    <col min="777" max="777" width="15.28515625" style="586" customWidth="1"/>
    <col min="778" max="778" width="30.7109375" style="586" customWidth="1"/>
    <col min="779" max="779" width="13.28515625" style="586" bestFit="1" customWidth="1"/>
    <col min="780" max="1024" width="11.42578125" style="586"/>
    <col min="1025" max="1025" width="8.7109375" style="586" customWidth="1"/>
    <col min="1026" max="1026" width="45.7109375" style="586" customWidth="1"/>
    <col min="1027" max="1027" width="15.7109375" style="586" customWidth="1"/>
    <col min="1028" max="1029" width="17.7109375" style="586" customWidth="1"/>
    <col min="1030" max="1030" width="15.28515625" style="586" customWidth="1"/>
    <col min="1031" max="1031" width="35.7109375" style="586" customWidth="1"/>
    <col min="1032" max="1032" width="17.7109375" style="586" customWidth="1"/>
    <col min="1033" max="1033" width="15.28515625" style="586" customWidth="1"/>
    <col min="1034" max="1034" width="30.7109375" style="586" customWidth="1"/>
    <col min="1035" max="1035" width="13.28515625" style="586" bestFit="1" customWidth="1"/>
    <col min="1036" max="1280" width="11.42578125" style="586"/>
    <col min="1281" max="1281" width="8.7109375" style="586" customWidth="1"/>
    <col min="1282" max="1282" width="45.7109375" style="586" customWidth="1"/>
    <col min="1283" max="1283" width="15.7109375" style="586" customWidth="1"/>
    <col min="1284" max="1285" width="17.7109375" style="586" customWidth="1"/>
    <col min="1286" max="1286" width="15.28515625" style="586" customWidth="1"/>
    <col min="1287" max="1287" width="35.7109375" style="586" customWidth="1"/>
    <col min="1288" max="1288" width="17.7109375" style="586" customWidth="1"/>
    <col min="1289" max="1289" width="15.28515625" style="586" customWidth="1"/>
    <col min="1290" max="1290" width="30.7109375" style="586" customWidth="1"/>
    <col min="1291" max="1291" width="13.28515625" style="586" bestFit="1" customWidth="1"/>
    <col min="1292" max="1536" width="11.42578125" style="586"/>
    <col min="1537" max="1537" width="8.7109375" style="586" customWidth="1"/>
    <col min="1538" max="1538" width="45.7109375" style="586" customWidth="1"/>
    <col min="1539" max="1539" width="15.7109375" style="586" customWidth="1"/>
    <col min="1540" max="1541" width="17.7109375" style="586" customWidth="1"/>
    <col min="1542" max="1542" width="15.28515625" style="586" customWidth="1"/>
    <col min="1543" max="1543" width="35.7109375" style="586" customWidth="1"/>
    <col min="1544" max="1544" width="17.7109375" style="586" customWidth="1"/>
    <col min="1545" max="1545" width="15.28515625" style="586" customWidth="1"/>
    <col min="1546" max="1546" width="30.7109375" style="586" customWidth="1"/>
    <col min="1547" max="1547" width="13.28515625" style="586" bestFit="1" customWidth="1"/>
    <col min="1548" max="1792" width="11.42578125" style="586"/>
    <col min="1793" max="1793" width="8.7109375" style="586" customWidth="1"/>
    <col min="1794" max="1794" width="45.7109375" style="586" customWidth="1"/>
    <col min="1795" max="1795" width="15.7109375" style="586" customWidth="1"/>
    <col min="1796" max="1797" width="17.7109375" style="586" customWidth="1"/>
    <col min="1798" max="1798" width="15.28515625" style="586" customWidth="1"/>
    <col min="1799" max="1799" width="35.7109375" style="586" customWidth="1"/>
    <col min="1800" max="1800" width="17.7109375" style="586" customWidth="1"/>
    <col min="1801" max="1801" width="15.28515625" style="586" customWidth="1"/>
    <col min="1802" max="1802" width="30.7109375" style="586" customWidth="1"/>
    <col min="1803" max="1803" width="13.28515625" style="586" bestFit="1" customWidth="1"/>
    <col min="1804" max="2048" width="11.42578125" style="586"/>
    <col min="2049" max="2049" width="8.7109375" style="586" customWidth="1"/>
    <col min="2050" max="2050" width="45.7109375" style="586" customWidth="1"/>
    <col min="2051" max="2051" width="15.7109375" style="586" customWidth="1"/>
    <col min="2052" max="2053" width="17.7109375" style="586" customWidth="1"/>
    <col min="2054" max="2054" width="15.28515625" style="586" customWidth="1"/>
    <col min="2055" max="2055" width="35.7109375" style="586" customWidth="1"/>
    <col min="2056" max="2056" width="17.7109375" style="586" customWidth="1"/>
    <col min="2057" max="2057" width="15.28515625" style="586" customWidth="1"/>
    <col min="2058" max="2058" width="30.7109375" style="586" customWidth="1"/>
    <col min="2059" max="2059" width="13.28515625" style="586" bestFit="1" customWidth="1"/>
    <col min="2060" max="2304" width="11.42578125" style="586"/>
    <col min="2305" max="2305" width="8.7109375" style="586" customWidth="1"/>
    <col min="2306" max="2306" width="45.7109375" style="586" customWidth="1"/>
    <col min="2307" max="2307" width="15.7109375" style="586" customWidth="1"/>
    <col min="2308" max="2309" width="17.7109375" style="586" customWidth="1"/>
    <col min="2310" max="2310" width="15.28515625" style="586" customWidth="1"/>
    <col min="2311" max="2311" width="35.7109375" style="586" customWidth="1"/>
    <col min="2312" max="2312" width="17.7109375" style="586" customWidth="1"/>
    <col min="2313" max="2313" width="15.28515625" style="586" customWidth="1"/>
    <col min="2314" max="2314" width="30.7109375" style="586" customWidth="1"/>
    <col min="2315" max="2315" width="13.28515625" style="586" bestFit="1" customWidth="1"/>
    <col min="2316" max="2560" width="11.42578125" style="586"/>
    <col min="2561" max="2561" width="8.7109375" style="586" customWidth="1"/>
    <col min="2562" max="2562" width="45.7109375" style="586" customWidth="1"/>
    <col min="2563" max="2563" width="15.7109375" style="586" customWidth="1"/>
    <col min="2564" max="2565" width="17.7109375" style="586" customWidth="1"/>
    <col min="2566" max="2566" width="15.28515625" style="586" customWidth="1"/>
    <col min="2567" max="2567" width="35.7109375" style="586" customWidth="1"/>
    <col min="2568" max="2568" width="17.7109375" style="586" customWidth="1"/>
    <col min="2569" max="2569" width="15.28515625" style="586" customWidth="1"/>
    <col min="2570" max="2570" width="30.7109375" style="586" customWidth="1"/>
    <col min="2571" max="2571" width="13.28515625" style="586" bestFit="1" customWidth="1"/>
    <col min="2572" max="2816" width="11.42578125" style="586"/>
    <col min="2817" max="2817" width="8.7109375" style="586" customWidth="1"/>
    <col min="2818" max="2818" width="45.7109375" style="586" customWidth="1"/>
    <col min="2819" max="2819" width="15.7109375" style="586" customWidth="1"/>
    <col min="2820" max="2821" width="17.7109375" style="586" customWidth="1"/>
    <col min="2822" max="2822" width="15.28515625" style="586" customWidth="1"/>
    <col min="2823" max="2823" width="35.7109375" style="586" customWidth="1"/>
    <col min="2824" max="2824" width="17.7109375" style="586" customWidth="1"/>
    <col min="2825" max="2825" width="15.28515625" style="586" customWidth="1"/>
    <col min="2826" max="2826" width="30.7109375" style="586" customWidth="1"/>
    <col min="2827" max="2827" width="13.28515625" style="586" bestFit="1" customWidth="1"/>
    <col min="2828" max="3072" width="11.42578125" style="586"/>
    <col min="3073" max="3073" width="8.7109375" style="586" customWidth="1"/>
    <col min="3074" max="3074" width="45.7109375" style="586" customWidth="1"/>
    <col min="3075" max="3075" width="15.7109375" style="586" customWidth="1"/>
    <col min="3076" max="3077" width="17.7109375" style="586" customWidth="1"/>
    <col min="3078" max="3078" width="15.28515625" style="586" customWidth="1"/>
    <col min="3079" max="3079" width="35.7109375" style="586" customWidth="1"/>
    <col min="3080" max="3080" width="17.7109375" style="586" customWidth="1"/>
    <col min="3081" max="3081" width="15.28515625" style="586" customWidth="1"/>
    <col min="3082" max="3082" width="30.7109375" style="586" customWidth="1"/>
    <col min="3083" max="3083" width="13.28515625" style="586" bestFit="1" customWidth="1"/>
    <col min="3084" max="3328" width="11.42578125" style="586"/>
    <col min="3329" max="3329" width="8.7109375" style="586" customWidth="1"/>
    <col min="3330" max="3330" width="45.7109375" style="586" customWidth="1"/>
    <col min="3331" max="3331" width="15.7109375" style="586" customWidth="1"/>
    <col min="3332" max="3333" width="17.7109375" style="586" customWidth="1"/>
    <col min="3334" max="3334" width="15.28515625" style="586" customWidth="1"/>
    <col min="3335" max="3335" width="35.7109375" style="586" customWidth="1"/>
    <col min="3336" max="3336" width="17.7109375" style="586" customWidth="1"/>
    <col min="3337" max="3337" width="15.28515625" style="586" customWidth="1"/>
    <col min="3338" max="3338" width="30.7109375" style="586" customWidth="1"/>
    <col min="3339" max="3339" width="13.28515625" style="586" bestFit="1" customWidth="1"/>
    <col min="3340" max="3584" width="11.42578125" style="586"/>
    <col min="3585" max="3585" width="8.7109375" style="586" customWidth="1"/>
    <col min="3586" max="3586" width="45.7109375" style="586" customWidth="1"/>
    <col min="3587" max="3587" width="15.7109375" style="586" customWidth="1"/>
    <col min="3588" max="3589" width="17.7109375" style="586" customWidth="1"/>
    <col min="3590" max="3590" width="15.28515625" style="586" customWidth="1"/>
    <col min="3591" max="3591" width="35.7109375" style="586" customWidth="1"/>
    <col min="3592" max="3592" width="17.7109375" style="586" customWidth="1"/>
    <col min="3593" max="3593" width="15.28515625" style="586" customWidth="1"/>
    <col min="3594" max="3594" width="30.7109375" style="586" customWidth="1"/>
    <col min="3595" max="3595" width="13.28515625" style="586" bestFit="1" customWidth="1"/>
    <col min="3596" max="3840" width="11.42578125" style="586"/>
    <col min="3841" max="3841" width="8.7109375" style="586" customWidth="1"/>
    <col min="3842" max="3842" width="45.7109375" style="586" customWidth="1"/>
    <col min="3843" max="3843" width="15.7109375" style="586" customWidth="1"/>
    <col min="3844" max="3845" width="17.7109375" style="586" customWidth="1"/>
    <col min="3846" max="3846" width="15.28515625" style="586" customWidth="1"/>
    <col min="3847" max="3847" width="35.7109375" style="586" customWidth="1"/>
    <col min="3848" max="3848" width="17.7109375" style="586" customWidth="1"/>
    <col min="3849" max="3849" width="15.28515625" style="586" customWidth="1"/>
    <col min="3850" max="3850" width="30.7109375" style="586" customWidth="1"/>
    <col min="3851" max="3851" width="13.28515625" style="586" bestFit="1" customWidth="1"/>
    <col min="3852" max="4096" width="11.42578125" style="586"/>
    <col min="4097" max="4097" width="8.7109375" style="586" customWidth="1"/>
    <col min="4098" max="4098" width="45.7109375" style="586" customWidth="1"/>
    <col min="4099" max="4099" width="15.7109375" style="586" customWidth="1"/>
    <col min="4100" max="4101" width="17.7109375" style="586" customWidth="1"/>
    <col min="4102" max="4102" width="15.28515625" style="586" customWidth="1"/>
    <col min="4103" max="4103" width="35.7109375" style="586" customWidth="1"/>
    <col min="4104" max="4104" width="17.7109375" style="586" customWidth="1"/>
    <col min="4105" max="4105" width="15.28515625" style="586" customWidth="1"/>
    <col min="4106" max="4106" width="30.7109375" style="586" customWidth="1"/>
    <col min="4107" max="4107" width="13.28515625" style="586" bestFit="1" customWidth="1"/>
    <col min="4108" max="4352" width="11.42578125" style="586"/>
    <col min="4353" max="4353" width="8.7109375" style="586" customWidth="1"/>
    <col min="4354" max="4354" width="45.7109375" style="586" customWidth="1"/>
    <col min="4355" max="4355" width="15.7109375" style="586" customWidth="1"/>
    <col min="4356" max="4357" width="17.7109375" style="586" customWidth="1"/>
    <col min="4358" max="4358" width="15.28515625" style="586" customWidth="1"/>
    <col min="4359" max="4359" width="35.7109375" style="586" customWidth="1"/>
    <col min="4360" max="4360" width="17.7109375" style="586" customWidth="1"/>
    <col min="4361" max="4361" width="15.28515625" style="586" customWidth="1"/>
    <col min="4362" max="4362" width="30.7109375" style="586" customWidth="1"/>
    <col min="4363" max="4363" width="13.28515625" style="586" bestFit="1" customWidth="1"/>
    <col min="4364" max="4608" width="11.42578125" style="586"/>
    <col min="4609" max="4609" width="8.7109375" style="586" customWidth="1"/>
    <col min="4610" max="4610" width="45.7109375" style="586" customWidth="1"/>
    <col min="4611" max="4611" width="15.7109375" style="586" customWidth="1"/>
    <col min="4612" max="4613" width="17.7109375" style="586" customWidth="1"/>
    <col min="4614" max="4614" width="15.28515625" style="586" customWidth="1"/>
    <col min="4615" max="4615" width="35.7109375" style="586" customWidth="1"/>
    <col min="4616" max="4616" width="17.7109375" style="586" customWidth="1"/>
    <col min="4617" max="4617" width="15.28515625" style="586" customWidth="1"/>
    <col min="4618" max="4618" width="30.7109375" style="586" customWidth="1"/>
    <col min="4619" max="4619" width="13.28515625" style="586" bestFit="1" customWidth="1"/>
    <col min="4620" max="4864" width="11.42578125" style="586"/>
    <col min="4865" max="4865" width="8.7109375" style="586" customWidth="1"/>
    <col min="4866" max="4866" width="45.7109375" style="586" customWidth="1"/>
    <col min="4867" max="4867" width="15.7109375" style="586" customWidth="1"/>
    <col min="4868" max="4869" width="17.7109375" style="586" customWidth="1"/>
    <col min="4870" max="4870" width="15.28515625" style="586" customWidth="1"/>
    <col min="4871" max="4871" width="35.7109375" style="586" customWidth="1"/>
    <col min="4872" max="4872" width="17.7109375" style="586" customWidth="1"/>
    <col min="4873" max="4873" width="15.28515625" style="586" customWidth="1"/>
    <col min="4874" max="4874" width="30.7109375" style="586" customWidth="1"/>
    <col min="4875" max="4875" width="13.28515625" style="586" bestFit="1" customWidth="1"/>
    <col min="4876" max="5120" width="11.42578125" style="586"/>
    <col min="5121" max="5121" width="8.7109375" style="586" customWidth="1"/>
    <col min="5122" max="5122" width="45.7109375" style="586" customWidth="1"/>
    <col min="5123" max="5123" width="15.7109375" style="586" customWidth="1"/>
    <col min="5124" max="5125" width="17.7109375" style="586" customWidth="1"/>
    <col min="5126" max="5126" width="15.28515625" style="586" customWidth="1"/>
    <col min="5127" max="5127" width="35.7109375" style="586" customWidth="1"/>
    <col min="5128" max="5128" width="17.7109375" style="586" customWidth="1"/>
    <col min="5129" max="5129" width="15.28515625" style="586" customWidth="1"/>
    <col min="5130" max="5130" width="30.7109375" style="586" customWidth="1"/>
    <col min="5131" max="5131" width="13.28515625" style="586" bestFit="1" customWidth="1"/>
    <col min="5132" max="5376" width="11.42578125" style="586"/>
    <col min="5377" max="5377" width="8.7109375" style="586" customWidth="1"/>
    <col min="5378" max="5378" width="45.7109375" style="586" customWidth="1"/>
    <col min="5379" max="5379" width="15.7109375" style="586" customWidth="1"/>
    <col min="5380" max="5381" width="17.7109375" style="586" customWidth="1"/>
    <col min="5382" max="5382" width="15.28515625" style="586" customWidth="1"/>
    <col min="5383" max="5383" width="35.7109375" style="586" customWidth="1"/>
    <col min="5384" max="5384" width="17.7109375" style="586" customWidth="1"/>
    <col min="5385" max="5385" width="15.28515625" style="586" customWidth="1"/>
    <col min="5386" max="5386" width="30.7109375" style="586" customWidth="1"/>
    <col min="5387" max="5387" width="13.28515625" style="586" bestFit="1" customWidth="1"/>
    <col min="5388" max="5632" width="11.42578125" style="586"/>
    <col min="5633" max="5633" width="8.7109375" style="586" customWidth="1"/>
    <col min="5634" max="5634" width="45.7109375" style="586" customWidth="1"/>
    <col min="5635" max="5635" width="15.7109375" style="586" customWidth="1"/>
    <col min="5636" max="5637" width="17.7109375" style="586" customWidth="1"/>
    <col min="5638" max="5638" width="15.28515625" style="586" customWidth="1"/>
    <col min="5639" max="5639" width="35.7109375" style="586" customWidth="1"/>
    <col min="5640" max="5640" width="17.7109375" style="586" customWidth="1"/>
    <col min="5641" max="5641" width="15.28515625" style="586" customWidth="1"/>
    <col min="5642" max="5642" width="30.7109375" style="586" customWidth="1"/>
    <col min="5643" max="5643" width="13.28515625" style="586" bestFit="1" customWidth="1"/>
    <col min="5644" max="5888" width="11.42578125" style="586"/>
    <col min="5889" max="5889" width="8.7109375" style="586" customWidth="1"/>
    <col min="5890" max="5890" width="45.7109375" style="586" customWidth="1"/>
    <col min="5891" max="5891" width="15.7109375" style="586" customWidth="1"/>
    <col min="5892" max="5893" width="17.7109375" style="586" customWidth="1"/>
    <col min="5894" max="5894" width="15.28515625" style="586" customWidth="1"/>
    <col min="5895" max="5895" width="35.7109375" style="586" customWidth="1"/>
    <col min="5896" max="5896" width="17.7109375" style="586" customWidth="1"/>
    <col min="5897" max="5897" width="15.28515625" style="586" customWidth="1"/>
    <col min="5898" max="5898" width="30.7109375" style="586" customWidth="1"/>
    <col min="5899" max="5899" width="13.28515625" style="586" bestFit="1" customWidth="1"/>
    <col min="5900" max="6144" width="11.42578125" style="586"/>
    <col min="6145" max="6145" width="8.7109375" style="586" customWidth="1"/>
    <col min="6146" max="6146" width="45.7109375" style="586" customWidth="1"/>
    <col min="6147" max="6147" width="15.7109375" style="586" customWidth="1"/>
    <col min="6148" max="6149" width="17.7109375" style="586" customWidth="1"/>
    <col min="6150" max="6150" width="15.28515625" style="586" customWidth="1"/>
    <col min="6151" max="6151" width="35.7109375" style="586" customWidth="1"/>
    <col min="6152" max="6152" width="17.7109375" style="586" customWidth="1"/>
    <col min="6153" max="6153" width="15.28515625" style="586" customWidth="1"/>
    <col min="6154" max="6154" width="30.7109375" style="586" customWidth="1"/>
    <col min="6155" max="6155" width="13.28515625" style="586" bestFit="1" customWidth="1"/>
    <col min="6156" max="6400" width="11.42578125" style="586"/>
    <col min="6401" max="6401" width="8.7109375" style="586" customWidth="1"/>
    <col min="6402" max="6402" width="45.7109375" style="586" customWidth="1"/>
    <col min="6403" max="6403" width="15.7109375" style="586" customWidth="1"/>
    <col min="6404" max="6405" width="17.7109375" style="586" customWidth="1"/>
    <col min="6406" max="6406" width="15.28515625" style="586" customWidth="1"/>
    <col min="6407" max="6407" width="35.7109375" style="586" customWidth="1"/>
    <col min="6408" max="6408" width="17.7109375" style="586" customWidth="1"/>
    <col min="6409" max="6409" width="15.28515625" style="586" customWidth="1"/>
    <col min="6410" max="6410" width="30.7109375" style="586" customWidth="1"/>
    <col min="6411" max="6411" width="13.28515625" style="586" bestFit="1" customWidth="1"/>
    <col min="6412" max="6656" width="11.42578125" style="586"/>
    <col min="6657" max="6657" width="8.7109375" style="586" customWidth="1"/>
    <col min="6658" max="6658" width="45.7109375" style="586" customWidth="1"/>
    <col min="6659" max="6659" width="15.7109375" style="586" customWidth="1"/>
    <col min="6660" max="6661" width="17.7109375" style="586" customWidth="1"/>
    <col min="6662" max="6662" width="15.28515625" style="586" customWidth="1"/>
    <col min="6663" max="6663" width="35.7109375" style="586" customWidth="1"/>
    <col min="6664" max="6664" width="17.7109375" style="586" customWidth="1"/>
    <col min="6665" max="6665" width="15.28515625" style="586" customWidth="1"/>
    <col min="6666" max="6666" width="30.7109375" style="586" customWidth="1"/>
    <col min="6667" max="6667" width="13.28515625" style="586" bestFit="1" customWidth="1"/>
    <col min="6668" max="6912" width="11.42578125" style="586"/>
    <col min="6913" max="6913" width="8.7109375" style="586" customWidth="1"/>
    <col min="6914" max="6914" width="45.7109375" style="586" customWidth="1"/>
    <col min="6915" max="6915" width="15.7109375" style="586" customWidth="1"/>
    <col min="6916" max="6917" width="17.7109375" style="586" customWidth="1"/>
    <col min="6918" max="6918" width="15.28515625" style="586" customWidth="1"/>
    <col min="6919" max="6919" width="35.7109375" style="586" customWidth="1"/>
    <col min="6920" max="6920" width="17.7109375" style="586" customWidth="1"/>
    <col min="6921" max="6921" width="15.28515625" style="586" customWidth="1"/>
    <col min="6922" max="6922" width="30.7109375" style="586" customWidth="1"/>
    <col min="6923" max="6923" width="13.28515625" style="586" bestFit="1" customWidth="1"/>
    <col min="6924" max="7168" width="11.42578125" style="586"/>
    <col min="7169" max="7169" width="8.7109375" style="586" customWidth="1"/>
    <col min="7170" max="7170" width="45.7109375" style="586" customWidth="1"/>
    <col min="7171" max="7171" width="15.7109375" style="586" customWidth="1"/>
    <col min="7172" max="7173" width="17.7109375" style="586" customWidth="1"/>
    <col min="7174" max="7174" width="15.28515625" style="586" customWidth="1"/>
    <col min="7175" max="7175" width="35.7109375" style="586" customWidth="1"/>
    <col min="7176" max="7176" width="17.7109375" style="586" customWidth="1"/>
    <col min="7177" max="7177" width="15.28515625" style="586" customWidth="1"/>
    <col min="7178" max="7178" width="30.7109375" style="586" customWidth="1"/>
    <col min="7179" max="7179" width="13.28515625" style="586" bestFit="1" customWidth="1"/>
    <col min="7180" max="7424" width="11.42578125" style="586"/>
    <col min="7425" max="7425" width="8.7109375" style="586" customWidth="1"/>
    <col min="7426" max="7426" width="45.7109375" style="586" customWidth="1"/>
    <col min="7427" max="7427" width="15.7109375" style="586" customWidth="1"/>
    <col min="7428" max="7429" width="17.7109375" style="586" customWidth="1"/>
    <col min="7430" max="7430" width="15.28515625" style="586" customWidth="1"/>
    <col min="7431" max="7431" width="35.7109375" style="586" customWidth="1"/>
    <col min="7432" max="7432" width="17.7109375" style="586" customWidth="1"/>
    <col min="7433" max="7433" width="15.28515625" style="586" customWidth="1"/>
    <col min="7434" max="7434" width="30.7109375" style="586" customWidth="1"/>
    <col min="7435" max="7435" width="13.28515625" style="586" bestFit="1" customWidth="1"/>
    <col min="7436" max="7680" width="11.42578125" style="586"/>
    <col min="7681" max="7681" width="8.7109375" style="586" customWidth="1"/>
    <col min="7682" max="7682" width="45.7109375" style="586" customWidth="1"/>
    <col min="7683" max="7683" width="15.7109375" style="586" customWidth="1"/>
    <col min="7684" max="7685" width="17.7109375" style="586" customWidth="1"/>
    <col min="7686" max="7686" width="15.28515625" style="586" customWidth="1"/>
    <col min="7687" max="7687" width="35.7109375" style="586" customWidth="1"/>
    <col min="7688" max="7688" width="17.7109375" style="586" customWidth="1"/>
    <col min="7689" max="7689" width="15.28515625" style="586" customWidth="1"/>
    <col min="7690" max="7690" width="30.7109375" style="586" customWidth="1"/>
    <col min="7691" max="7691" width="13.28515625" style="586" bestFit="1" customWidth="1"/>
    <col min="7692" max="7936" width="11.42578125" style="586"/>
    <col min="7937" max="7937" width="8.7109375" style="586" customWidth="1"/>
    <col min="7938" max="7938" width="45.7109375" style="586" customWidth="1"/>
    <col min="7939" max="7939" width="15.7109375" style="586" customWidth="1"/>
    <col min="7940" max="7941" width="17.7109375" style="586" customWidth="1"/>
    <col min="7942" max="7942" width="15.28515625" style="586" customWidth="1"/>
    <col min="7943" max="7943" width="35.7109375" style="586" customWidth="1"/>
    <col min="7944" max="7944" width="17.7109375" style="586" customWidth="1"/>
    <col min="7945" max="7945" width="15.28515625" style="586" customWidth="1"/>
    <col min="7946" max="7946" width="30.7109375" style="586" customWidth="1"/>
    <col min="7947" max="7947" width="13.28515625" style="586" bestFit="1" customWidth="1"/>
    <col min="7948" max="8192" width="11.42578125" style="586"/>
    <col min="8193" max="8193" width="8.7109375" style="586" customWidth="1"/>
    <col min="8194" max="8194" width="45.7109375" style="586" customWidth="1"/>
    <col min="8195" max="8195" width="15.7109375" style="586" customWidth="1"/>
    <col min="8196" max="8197" width="17.7109375" style="586" customWidth="1"/>
    <col min="8198" max="8198" width="15.28515625" style="586" customWidth="1"/>
    <col min="8199" max="8199" width="35.7109375" style="586" customWidth="1"/>
    <col min="8200" max="8200" width="17.7109375" style="586" customWidth="1"/>
    <col min="8201" max="8201" width="15.28515625" style="586" customWidth="1"/>
    <col min="8202" max="8202" width="30.7109375" style="586" customWidth="1"/>
    <col min="8203" max="8203" width="13.28515625" style="586" bestFit="1" customWidth="1"/>
    <col min="8204" max="8448" width="11.42578125" style="586"/>
    <col min="8449" max="8449" width="8.7109375" style="586" customWidth="1"/>
    <col min="8450" max="8450" width="45.7109375" style="586" customWidth="1"/>
    <col min="8451" max="8451" width="15.7109375" style="586" customWidth="1"/>
    <col min="8452" max="8453" width="17.7109375" style="586" customWidth="1"/>
    <col min="8454" max="8454" width="15.28515625" style="586" customWidth="1"/>
    <col min="8455" max="8455" width="35.7109375" style="586" customWidth="1"/>
    <col min="8456" max="8456" width="17.7109375" style="586" customWidth="1"/>
    <col min="8457" max="8457" width="15.28515625" style="586" customWidth="1"/>
    <col min="8458" max="8458" width="30.7109375" style="586" customWidth="1"/>
    <col min="8459" max="8459" width="13.28515625" style="586" bestFit="1" customWidth="1"/>
    <col min="8460" max="8704" width="11.42578125" style="586"/>
    <col min="8705" max="8705" width="8.7109375" style="586" customWidth="1"/>
    <col min="8706" max="8706" width="45.7109375" style="586" customWidth="1"/>
    <col min="8707" max="8707" width="15.7109375" style="586" customWidth="1"/>
    <col min="8708" max="8709" width="17.7109375" style="586" customWidth="1"/>
    <col min="8710" max="8710" width="15.28515625" style="586" customWidth="1"/>
    <col min="8711" max="8711" width="35.7109375" style="586" customWidth="1"/>
    <col min="8712" max="8712" width="17.7109375" style="586" customWidth="1"/>
    <col min="8713" max="8713" width="15.28515625" style="586" customWidth="1"/>
    <col min="8714" max="8714" width="30.7109375" style="586" customWidth="1"/>
    <col min="8715" max="8715" width="13.28515625" style="586" bestFit="1" customWidth="1"/>
    <col min="8716" max="8960" width="11.42578125" style="586"/>
    <col min="8961" max="8961" width="8.7109375" style="586" customWidth="1"/>
    <col min="8962" max="8962" width="45.7109375" style="586" customWidth="1"/>
    <col min="8963" max="8963" width="15.7109375" style="586" customWidth="1"/>
    <col min="8964" max="8965" width="17.7109375" style="586" customWidth="1"/>
    <col min="8966" max="8966" width="15.28515625" style="586" customWidth="1"/>
    <col min="8967" max="8967" width="35.7109375" style="586" customWidth="1"/>
    <col min="8968" max="8968" width="17.7109375" style="586" customWidth="1"/>
    <col min="8969" max="8969" width="15.28515625" style="586" customWidth="1"/>
    <col min="8970" max="8970" width="30.7109375" style="586" customWidth="1"/>
    <col min="8971" max="8971" width="13.28515625" style="586" bestFit="1" customWidth="1"/>
    <col min="8972" max="9216" width="11.42578125" style="586"/>
    <col min="9217" max="9217" width="8.7109375" style="586" customWidth="1"/>
    <col min="9218" max="9218" width="45.7109375" style="586" customWidth="1"/>
    <col min="9219" max="9219" width="15.7109375" style="586" customWidth="1"/>
    <col min="9220" max="9221" width="17.7109375" style="586" customWidth="1"/>
    <col min="9222" max="9222" width="15.28515625" style="586" customWidth="1"/>
    <col min="9223" max="9223" width="35.7109375" style="586" customWidth="1"/>
    <col min="9224" max="9224" width="17.7109375" style="586" customWidth="1"/>
    <col min="9225" max="9225" width="15.28515625" style="586" customWidth="1"/>
    <col min="9226" max="9226" width="30.7109375" style="586" customWidth="1"/>
    <col min="9227" max="9227" width="13.28515625" style="586" bestFit="1" customWidth="1"/>
    <col min="9228" max="9472" width="11.42578125" style="586"/>
    <col min="9473" max="9473" width="8.7109375" style="586" customWidth="1"/>
    <col min="9474" max="9474" width="45.7109375" style="586" customWidth="1"/>
    <col min="9475" max="9475" width="15.7109375" style="586" customWidth="1"/>
    <col min="9476" max="9477" width="17.7109375" style="586" customWidth="1"/>
    <col min="9478" max="9478" width="15.28515625" style="586" customWidth="1"/>
    <col min="9479" max="9479" width="35.7109375" style="586" customWidth="1"/>
    <col min="9480" max="9480" width="17.7109375" style="586" customWidth="1"/>
    <col min="9481" max="9481" width="15.28515625" style="586" customWidth="1"/>
    <col min="9482" max="9482" width="30.7109375" style="586" customWidth="1"/>
    <col min="9483" max="9483" width="13.28515625" style="586" bestFit="1" customWidth="1"/>
    <col min="9484" max="9728" width="11.42578125" style="586"/>
    <col min="9729" max="9729" width="8.7109375" style="586" customWidth="1"/>
    <col min="9730" max="9730" width="45.7109375" style="586" customWidth="1"/>
    <col min="9731" max="9731" width="15.7109375" style="586" customWidth="1"/>
    <col min="9732" max="9733" width="17.7109375" style="586" customWidth="1"/>
    <col min="9734" max="9734" width="15.28515625" style="586" customWidth="1"/>
    <col min="9735" max="9735" width="35.7109375" style="586" customWidth="1"/>
    <col min="9736" max="9736" width="17.7109375" style="586" customWidth="1"/>
    <col min="9737" max="9737" width="15.28515625" style="586" customWidth="1"/>
    <col min="9738" max="9738" width="30.7109375" style="586" customWidth="1"/>
    <col min="9739" max="9739" width="13.28515625" style="586" bestFit="1" customWidth="1"/>
    <col min="9740" max="9984" width="11.42578125" style="586"/>
    <col min="9985" max="9985" width="8.7109375" style="586" customWidth="1"/>
    <col min="9986" max="9986" width="45.7109375" style="586" customWidth="1"/>
    <col min="9987" max="9987" width="15.7109375" style="586" customWidth="1"/>
    <col min="9988" max="9989" width="17.7109375" style="586" customWidth="1"/>
    <col min="9990" max="9990" width="15.28515625" style="586" customWidth="1"/>
    <col min="9991" max="9991" width="35.7109375" style="586" customWidth="1"/>
    <col min="9992" max="9992" width="17.7109375" style="586" customWidth="1"/>
    <col min="9993" max="9993" width="15.28515625" style="586" customWidth="1"/>
    <col min="9994" max="9994" width="30.7109375" style="586" customWidth="1"/>
    <col min="9995" max="9995" width="13.28515625" style="586" bestFit="1" customWidth="1"/>
    <col min="9996" max="10240" width="11.42578125" style="586"/>
    <col min="10241" max="10241" width="8.7109375" style="586" customWidth="1"/>
    <col min="10242" max="10242" width="45.7109375" style="586" customWidth="1"/>
    <col min="10243" max="10243" width="15.7109375" style="586" customWidth="1"/>
    <col min="10244" max="10245" width="17.7109375" style="586" customWidth="1"/>
    <col min="10246" max="10246" width="15.28515625" style="586" customWidth="1"/>
    <col min="10247" max="10247" width="35.7109375" style="586" customWidth="1"/>
    <col min="10248" max="10248" width="17.7109375" style="586" customWidth="1"/>
    <col min="10249" max="10249" width="15.28515625" style="586" customWidth="1"/>
    <col min="10250" max="10250" width="30.7109375" style="586" customWidth="1"/>
    <col min="10251" max="10251" width="13.28515625" style="586" bestFit="1" customWidth="1"/>
    <col min="10252" max="10496" width="11.42578125" style="586"/>
    <col min="10497" max="10497" width="8.7109375" style="586" customWidth="1"/>
    <col min="10498" max="10498" width="45.7109375" style="586" customWidth="1"/>
    <col min="10499" max="10499" width="15.7109375" style="586" customWidth="1"/>
    <col min="10500" max="10501" width="17.7109375" style="586" customWidth="1"/>
    <col min="10502" max="10502" width="15.28515625" style="586" customWidth="1"/>
    <col min="10503" max="10503" width="35.7109375" style="586" customWidth="1"/>
    <col min="10504" max="10504" width="17.7109375" style="586" customWidth="1"/>
    <col min="10505" max="10505" width="15.28515625" style="586" customWidth="1"/>
    <col min="10506" max="10506" width="30.7109375" style="586" customWidth="1"/>
    <col min="10507" max="10507" width="13.28515625" style="586" bestFit="1" customWidth="1"/>
    <col min="10508" max="10752" width="11.42578125" style="586"/>
    <col min="10753" max="10753" width="8.7109375" style="586" customWidth="1"/>
    <col min="10754" max="10754" width="45.7109375" style="586" customWidth="1"/>
    <col min="10755" max="10755" width="15.7109375" style="586" customWidth="1"/>
    <col min="10756" max="10757" width="17.7109375" style="586" customWidth="1"/>
    <col min="10758" max="10758" width="15.28515625" style="586" customWidth="1"/>
    <col min="10759" max="10759" width="35.7109375" style="586" customWidth="1"/>
    <col min="10760" max="10760" width="17.7109375" style="586" customWidth="1"/>
    <col min="10761" max="10761" width="15.28515625" style="586" customWidth="1"/>
    <col min="10762" max="10762" width="30.7109375" style="586" customWidth="1"/>
    <col min="10763" max="10763" width="13.28515625" style="586" bestFit="1" customWidth="1"/>
    <col min="10764" max="11008" width="11.42578125" style="586"/>
    <col min="11009" max="11009" width="8.7109375" style="586" customWidth="1"/>
    <col min="11010" max="11010" width="45.7109375" style="586" customWidth="1"/>
    <col min="11011" max="11011" width="15.7109375" style="586" customWidth="1"/>
    <col min="11012" max="11013" width="17.7109375" style="586" customWidth="1"/>
    <col min="11014" max="11014" width="15.28515625" style="586" customWidth="1"/>
    <col min="11015" max="11015" width="35.7109375" style="586" customWidth="1"/>
    <col min="11016" max="11016" width="17.7109375" style="586" customWidth="1"/>
    <col min="11017" max="11017" width="15.28515625" style="586" customWidth="1"/>
    <col min="11018" max="11018" width="30.7109375" style="586" customWidth="1"/>
    <col min="11019" max="11019" width="13.28515625" style="586" bestFit="1" customWidth="1"/>
    <col min="11020" max="11264" width="11.42578125" style="586"/>
    <col min="11265" max="11265" width="8.7109375" style="586" customWidth="1"/>
    <col min="11266" max="11266" width="45.7109375" style="586" customWidth="1"/>
    <col min="11267" max="11267" width="15.7109375" style="586" customWidth="1"/>
    <col min="11268" max="11269" width="17.7109375" style="586" customWidth="1"/>
    <col min="11270" max="11270" width="15.28515625" style="586" customWidth="1"/>
    <col min="11271" max="11271" width="35.7109375" style="586" customWidth="1"/>
    <col min="11272" max="11272" width="17.7109375" style="586" customWidth="1"/>
    <col min="11273" max="11273" width="15.28515625" style="586" customWidth="1"/>
    <col min="11274" max="11274" width="30.7109375" style="586" customWidth="1"/>
    <col min="11275" max="11275" width="13.28515625" style="586" bestFit="1" customWidth="1"/>
    <col min="11276" max="11520" width="11.42578125" style="586"/>
    <col min="11521" max="11521" width="8.7109375" style="586" customWidth="1"/>
    <col min="11522" max="11522" width="45.7109375" style="586" customWidth="1"/>
    <col min="11523" max="11523" width="15.7109375" style="586" customWidth="1"/>
    <col min="11524" max="11525" width="17.7109375" style="586" customWidth="1"/>
    <col min="11526" max="11526" width="15.28515625" style="586" customWidth="1"/>
    <col min="11527" max="11527" width="35.7109375" style="586" customWidth="1"/>
    <col min="11528" max="11528" width="17.7109375" style="586" customWidth="1"/>
    <col min="11529" max="11529" width="15.28515625" style="586" customWidth="1"/>
    <col min="11530" max="11530" width="30.7109375" style="586" customWidth="1"/>
    <col min="11531" max="11531" width="13.28515625" style="586" bestFit="1" customWidth="1"/>
    <col min="11532" max="11776" width="11.42578125" style="586"/>
    <col min="11777" max="11777" width="8.7109375" style="586" customWidth="1"/>
    <col min="11778" max="11778" width="45.7109375" style="586" customWidth="1"/>
    <col min="11779" max="11779" width="15.7109375" style="586" customWidth="1"/>
    <col min="11780" max="11781" width="17.7109375" style="586" customWidth="1"/>
    <col min="11782" max="11782" width="15.28515625" style="586" customWidth="1"/>
    <col min="11783" max="11783" width="35.7109375" style="586" customWidth="1"/>
    <col min="11784" max="11784" width="17.7109375" style="586" customWidth="1"/>
    <col min="11785" max="11785" width="15.28515625" style="586" customWidth="1"/>
    <col min="11786" max="11786" width="30.7109375" style="586" customWidth="1"/>
    <col min="11787" max="11787" width="13.28515625" style="586" bestFit="1" customWidth="1"/>
    <col min="11788" max="12032" width="11.42578125" style="586"/>
    <col min="12033" max="12033" width="8.7109375" style="586" customWidth="1"/>
    <col min="12034" max="12034" width="45.7109375" style="586" customWidth="1"/>
    <col min="12035" max="12035" width="15.7109375" style="586" customWidth="1"/>
    <col min="12036" max="12037" width="17.7109375" style="586" customWidth="1"/>
    <col min="12038" max="12038" width="15.28515625" style="586" customWidth="1"/>
    <col min="12039" max="12039" width="35.7109375" style="586" customWidth="1"/>
    <col min="12040" max="12040" width="17.7109375" style="586" customWidth="1"/>
    <col min="12041" max="12041" width="15.28515625" style="586" customWidth="1"/>
    <col min="12042" max="12042" width="30.7109375" style="586" customWidth="1"/>
    <col min="12043" max="12043" width="13.28515625" style="586" bestFit="1" customWidth="1"/>
    <col min="12044" max="12288" width="11.42578125" style="586"/>
    <col min="12289" max="12289" width="8.7109375" style="586" customWidth="1"/>
    <col min="12290" max="12290" width="45.7109375" style="586" customWidth="1"/>
    <col min="12291" max="12291" width="15.7109375" style="586" customWidth="1"/>
    <col min="12292" max="12293" width="17.7109375" style="586" customWidth="1"/>
    <col min="12294" max="12294" width="15.28515625" style="586" customWidth="1"/>
    <col min="12295" max="12295" width="35.7109375" style="586" customWidth="1"/>
    <col min="12296" max="12296" width="17.7109375" style="586" customWidth="1"/>
    <col min="12297" max="12297" width="15.28515625" style="586" customWidth="1"/>
    <col min="12298" max="12298" width="30.7109375" style="586" customWidth="1"/>
    <col min="12299" max="12299" width="13.28515625" style="586" bestFit="1" customWidth="1"/>
    <col min="12300" max="12544" width="11.42578125" style="586"/>
    <col min="12545" max="12545" width="8.7109375" style="586" customWidth="1"/>
    <col min="12546" max="12546" width="45.7109375" style="586" customWidth="1"/>
    <col min="12547" max="12547" width="15.7109375" style="586" customWidth="1"/>
    <col min="12548" max="12549" width="17.7109375" style="586" customWidth="1"/>
    <col min="12550" max="12550" width="15.28515625" style="586" customWidth="1"/>
    <col min="12551" max="12551" width="35.7109375" style="586" customWidth="1"/>
    <col min="12552" max="12552" width="17.7109375" style="586" customWidth="1"/>
    <col min="12553" max="12553" width="15.28515625" style="586" customWidth="1"/>
    <col min="12554" max="12554" width="30.7109375" style="586" customWidth="1"/>
    <col min="12555" max="12555" width="13.28515625" style="586" bestFit="1" customWidth="1"/>
    <col min="12556" max="12800" width="11.42578125" style="586"/>
    <col min="12801" max="12801" width="8.7109375" style="586" customWidth="1"/>
    <col min="12802" max="12802" width="45.7109375" style="586" customWidth="1"/>
    <col min="12803" max="12803" width="15.7109375" style="586" customWidth="1"/>
    <col min="12804" max="12805" width="17.7109375" style="586" customWidth="1"/>
    <col min="12806" max="12806" width="15.28515625" style="586" customWidth="1"/>
    <col min="12807" max="12807" width="35.7109375" style="586" customWidth="1"/>
    <col min="12808" max="12808" width="17.7109375" style="586" customWidth="1"/>
    <col min="12809" max="12809" width="15.28515625" style="586" customWidth="1"/>
    <col min="12810" max="12810" width="30.7109375" style="586" customWidth="1"/>
    <col min="12811" max="12811" width="13.28515625" style="586" bestFit="1" customWidth="1"/>
    <col min="12812" max="13056" width="11.42578125" style="586"/>
    <col min="13057" max="13057" width="8.7109375" style="586" customWidth="1"/>
    <col min="13058" max="13058" width="45.7109375" style="586" customWidth="1"/>
    <col min="13059" max="13059" width="15.7109375" style="586" customWidth="1"/>
    <col min="13060" max="13061" width="17.7109375" style="586" customWidth="1"/>
    <col min="13062" max="13062" width="15.28515625" style="586" customWidth="1"/>
    <col min="13063" max="13063" width="35.7109375" style="586" customWidth="1"/>
    <col min="13064" max="13064" width="17.7109375" style="586" customWidth="1"/>
    <col min="13065" max="13065" width="15.28515625" style="586" customWidth="1"/>
    <col min="13066" max="13066" width="30.7109375" style="586" customWidth="1"/>
    <col min="13067" max="13067" width="13.28515625" style="586" bestFit="1" customWidth="1"/>
    <col min="13068" max="13312" width="11.42578125" style="586"/>
    <col min="13313" max="13313" width="8.7109375" style="586" customWidth="1"/>
    <col min="13314" max="13314" width="45.7109375" style="586" customWidth="1"/>
    <col min="13315" max="13315" width="15.7109375" style="586" customWidth="1"/>
    <col min="13316" max="13317" width="17.7109375" style="586" customWidth="1"/>
    <col min="13318" max="13318" width="15.28515625" style="586" customWidth="1"/>
    <col min="13319" max="13319" width="35.7109375" style="586" customWidth="1"/>
    <col min="13320" max="13320" width="17.7109375" style="586" customWidth="1"/>
    <col min="13321" max="13321" width="15.28515625" style="586" customWidth="1"/>
    <col min="13322" max="13322" width="30.7109375" style="586" customWidth="1"/>
    <col min="13323" max="13323" width="13.28515625" style="586" bestFit="1" customWidth="1"/>
    <col min="13324" max="13568" width="11.42578125" style="586"/>
    <col min="13569" max="13569" width="8.7109375" style="586" customWidth="1"/>
    <col min="13570" max="13570" width="45.7109375" style="586" customWidth="1"/>
    <col min="13571" max="13571" width="15.7109375" style="586" customWidth="1"/>
    <col min="13572" max="13573" width="17.7109375" style="586" customWidth="1"/>
    <col min="13574" max="13574" width="15.28515625" style="586" customWidth="1"/>
    <col min="13575" max="13575" width="35.7109375" style="586" customWidth="1"/>
    <col min="13576" max="13576" width="17.7109375" style="586" customWidth="1"/>
    <col min="13577" max="13577" width="15.28515625" style="586" customWidth="1"/>
    <col min="13578" max="13578" width="30.7109375" style="586" customWidth="1"/>
    <col min="13579" max="13579" width="13.28515625" style="586" bestFit="1" customWidth="1"/>
    <col min="13580" max="13824" width="11.42578125" style="586"/>
    <col min="13825" max="13825" width="8.7109375" style="586" customWidth="1"/>
    <col min="13826" max="13826" width="45.7109375" style="586" customWidth="1"/>
    <col min="13827" max="13827" width="15.7109375" style="586" customWidth="1"/>
    <col min="13828" max="13829" width="17.7109375" style="586" customWidth="1"/>
    <col min="13830" max="13830" width="15.28515625" style="586" customWidth="1"/>
    <col min="13831" max="13831" width="35.7109375" style="586" customWidth="1"/>
    <col min="13832" max="13832" width="17.7109375" style="586" customWidth="1"/>
    <col min="13833" max="13833" width="15.28515625" style="586" customWidth="1"/>
    <col min="13834" max="13834" width="30.7109375" style="586" customWidth="1"/>
    <col min="13835" max="13835" width="13.28515625" style="586" bestFit="1" customWidth="1"/>
    <col min="13836" max="14080" width="11.42578125" style="586"/>
    <col min="14081" max="14081" width="8.7109375" style="586" customWidth="1"/>
    <col min="14082" max="14082" width="45.7109375" style="586" customWidth="1"/>
    <col min="14083" max="14083" width="15.7109375" style="586" customWidth="1"/>
    <col min="14084" max="14085" width="17.7109375" style="586" customWidth="1"/>
    <col min="14086" max="14086" width="15.28515625" style="586" customWidth="1"/>
    <col min="14087" max="14087" width="35.7109375" style="586" customWidth="1"/>
    <col min="14088" max="14088" width="17.7109375" style="586" customWidth="1"/>
    <col min="14089" max="14089" width="15.28515625" style="586" customWidth="1"/>
    <col min="14090" max="14090" width="30.7109375" style="586" customWidth="1"/>
    <col min="14091" max="14091" width="13.28515625" style="586" bestFit="1" customWidth="1"/>
    <col min="14092" max="14336" width="11.42578125" style="586"/>
    <col min="14337" max="14337" width="8.7109375" style="586" customWidth="1"/>
    <col min="14338" max="14338" width="45.7109375" style="586" customWidth="1"/>
    <col min="14339" max="14339" width="15.7109375" style="586" customWidth="1"/>
    <col min="14340" max="14341" width="17.7109375" style="586" customWidth="1"/>
    <col min="14342" max="14342" width="15.28515625" style="586" customWidth="1"/>
    <col min="14343" max="14343" width="35.7109375" style="586" customWidth="1"/>
    <col min="14344" max="14344" width="17.7109375" style="586" customWidth="1"/>
    <col min="14345" max="14345" width="15.28515625" style="586" customWidth="1"/>
    <col min="14346" max="14346" width="30.7109375" style="586" customWidth="1"/>
    <col min="14347" max="14347" width="13.28515625" style="586" bestFit="1" customWidth="1"/>
    <col min="14348" max="14592" width="11.42578125" style="586"/>
    <col min="14593" max="14593" width="8.7109375" style="586" customWidth="1"/>
    <col min="14594" max="14594" width="45.7109375" style="586" customWidth="1"/>
    <col min="14595" max="14595" width="15.7109375" style="586" customWidth="1"/>
    <col min="14596" max="14597" width="17.7109375" style="586" customWidth="1"/>
    <col min="14598" max="14598" width="15.28515625" style="586" customWidth="1"/>
    <col min="14599" max="14599" width="35.7109375" style="586" customWidth="1"/>
    <col min="14600" max="14600" width="17.7109375" style="586" customWidth="1"/>
    <col min="14601" max="14601" width="15.28515625" style="586" customWidth="1"/>
    <col min="14602" max="14602" width="30.7109375" style="586" customWidth="1"/>
    <col min="14603" max="14603" width="13.28515625" style="586" bestFit="1" customWidth="1"/>
    <col min="14604" max="14848" width="11.42578125" style="586"/>
    <col min="14849" max="14849" width="8.7109375" style="586" customWidth="1"/>
    <col min="14850" max="14850" width="45.7109375" style="586" customWidth="1"/>
    <col min="14851" max="14851" width="15.7109375" style="586" customWidth="1"/>
    <col min="14852" max="14853" width="17.7109375" style="586" customWidth="1"/>
    <col min="14854" max="14854" width="15.28515625" style="586" customWidth="1"/>
    <col min="14855" max="14855" width="35.7109375" style="586" customWidth="1"/>
    <col min="14856" max="14856" width="17.7109375" style="586" customWidth="1"/>
    <col min="14857" max="14857" width="15.28515625" style="586" customWidth="1"/>
    <col min="14858" max="14858" width="30.7109375" style="586" customWidth="1"/>
    <col min="14859" max="14859" width="13.28515625" style="586" bestFit="1" customWidth="1"/>
    <col min="14860" max="15104" width="11.42578125" style="586"/>
    <col min="15105" max="15105" width="8.7109375" style="586" customWidth="1"/>
    <col min="15106" max="15106" width="45.7109375" style="586" customWidth="1"/>
    <col min="15107" max="15107" width="15.7109375" style="586" customWidth="1"/>
    <col min="15108" max="15109" width="17.7109375" style="586" customWidth="1"/>
    <col min="15110" max="15110" width="15.28515625" style="586" customWidth="1"/>
    <col min="15111" max="15111" width="35.7109375" style="586" customWidth="1"/>
    <col min="15112" max="15112" width="17.7109375" style="586" customWidth="1"/>
    <col min="15113" max="15113" width="15.28515625" style="586" customWidth="1"/>
    <col min="15114" max="15114" width="30.7109375" style="586" customWidth="1"/>
    <col min="15115" max="15115" width="13.28515625" style="586" bestFit="1" customWidth="1"/>
    <col min="15116" max="15360" width="11.42578125" style="586"/>
    <col min="15361" max="15361" width="8.7109375" style="586" customWidth="1"/>
    <col min="15362" max="15362" width="45.7109375" style="586" customWidth="1"/>
    <col min="15363" max="15363" width="15.7109375" style="586" customWidth="1"/>
    <col min="15364" max="15365" width="17.7109375" style="586" customWidth="1"/>
    <col min="15366" max="15366" width="15.28515625" style="586" customWidth="1"/>
    <col min="15367" max="15367" width="35.7109375" style="586" customWidth="1"/>
    <col min="15368" max="15368" width="17.7109375" style="586" customWidth="1"/>
    <col min="15369" max="15369" width="15.28515625" style="586" customWidth="1"/>
    <col min="15370" max="15370" width="30.7109375" style="586" customWidth="1"/>
    <col min="15371" max="15371" width="13.28515625" style="586" bestFit="1" customWidth="1"/>
    <col min="15372" max="15616" width="11.42578125" style="586"/>
    <col min="15617" max="15617" width="8.7109375" style="586" customWidth="1"/>
    <col min="15618" max="15618" width="45.7109375" style="586" customWidth="1"/>
    <col min="15619" max="15619" width="15.7109375" style="586" customWidth="1"/>
    <col min="15620" max="15621" width="17.7109375" style="586" customWidth="1"/>
    <col min="15622" max="15622" width="15.28515625" style="586" customWidth="1"/>
    <col min="15623" max="15623" width="35.7109375" style="586" customWidth="1"/>
    <col min="15624" max="15624" width="17.7109375" style="586" customWidth="1"/>
    <col min="15625" max="15625" width="15.28515625" style="586" customWidth="1"/>
    <col min="15626" max="15626" width="30.7109375" style="586" customWidth="1"/>
    <col min="15627" max="15627" width="13.28515625" style="586" bestFit="1" customWidth="1"/>
    <col min="15628" max="15872" width="11.42578125" style="586"/>
    <col min="15873" max="15873" width="8.7109375" style="586" customWidth="1"/>
    <col min="15874" max="15874" width="45.7109375" style="586" customWidth="1"/>
    <col min="15875" max="15875" width="15.7109375" style="586" customWidth="1"/>
    <col min="15876" max="15877" width="17.7109375" style="586" customWidth="1"/>
    <col min="15878" max="15878" width="15.28515625" style="586" customWidth="1"/>
    <col min="15879" max="15879" width="35.7109375" style="586" customWidth="1"/>
    <col min="15880" max="15880" width="17.7109375" style="586" customWidth="1"/>
    <col min="15881" max="15881" width="15.28515625" style="586" customWidth="1"/>
    <col min="15882" max="15882" width="30.7109375" style="586" customWidth="1"/>
    <col min="15883" max="15883" width="13.28515625" style="586" bestFit="1" customWidth="1"/>
    <col min="15884" max="16128" width="11.42578125" style="586"/>
    <col min="16129" max="16129" width="8.7109375" style="586" customWidth="1"/>
    <col min="16130" max="16130" width="45.7109375" style="586" customWidth="1"/>
    <col min="16131" max="16131" width="15.7109375" style="586" customWidth="1"/>
    <col min="16132" max="16133" width="17.7109375" style="586" customWidth="1"/>
    <col min="16134" max="16134" width="15.28515625" style="586" customWidth="1"/>
    <col min="16135" max="16135" width="35.7109375" style="586" customWidth="1"/>
    <col min="16136" max="16136" width="17.7109375" style="586" customWidth="1"/>
    <col min="16137" max="16137" width="15.28515625" style="586" customWidth="1"/>
    <col min="16138" max="16138" width="30.7109375" style="586" customWidth="1"/>
    <col min="16139" max="16139" width="13.28515625" style="586" bestFit="1" customWidth="1"/>
    <col min="16140" max="16384" width="11.42578125" style="586"/>
  </cols>
  <sheetData>
    <row r="1" spans="1:14" ht="20.25" customHeight="1" x14ac:dyDescent="0.25">
      <c r="J1" s="494"/>
    </row>
    <row r="2" spans="1:14" ht="24" customHeight="1" x14ac:dyDescent="0.25">
      <c r="A2" s="1345" t="s">
        <v>868</v>
      </c>
      <c r="B2" s="1345"/>
      <c r="C2" s="1345"/>
      <c r="D2" s="1345"/>
      <c r="E2" s="1345"/>
      <c r="F2" s="1345"/>
      <c r="G2" s="1345"/>
      <c r="H2" s="1345"/>
      <c r="I2" s="1345"/>
      <c r="J2" s="1345"/>
    </row>
    <row r="3" spans="1:14" ht="20.25" customHeight="1" x14ac:dyDescent="0.25">
      <c r="A3" s="1345" t="s">
        <v>89</v>
      </c>
      <c r="B3" s="1345"/>
      <c r="C3" s="1345"/>
      <c r="D3" s="1345"/>
      <c r="E3" s="1345"/>
      <c r="F3" s="1345"/>
      <c r="G3" s="1345"/>
      <c r="H3" s="1345"/>
      <c r="I3" s="1345"/>
      <c r="J3" s="1345"/>
    </row>
    <row r="4" spans="1:14" ht="18" x14ac:dyDescent="0.25">
      <c r="A4" s="1358" t="s">
        <v>282</v>
      </c>
      <c r="B4" s="1358"/>
      <c r="C4" s="1358"/>
      <c r="D4" s="1358"/>
      <c r="E4" s="1358"/>
      <c r="F4" s="1358"/>
      <c r="G4" s="1358"/>
      <c r="H4" s="1358"/>
      <c r="I4" s="1358"/>
      <c r="J4" s="1358"/>
    </row>
    <row r="5" spans="1:14" s="373" customFormat="1" ht="18" x14ac:dyDescent="0.25">
      <c r="A5" s="1346" t="s">
        <v>915</v>
      </c>
      <c r="B5" s="1346"/>
      <c r="C5" s="1346"/>
      <c r="D5" s="1346"/>
      <c r="E5" s="1346"/>
      <c r="F5" s="1346"/>
      <c r="G5" s="1346"/>
      <c r="H5" s="1346"/>
      <c r="I5" s="1346"/>
      <c r="J5" s="1346"/>
    </row>
    <row r="6" spans="1:14" ht="15" customHeight="1" x14ac:dyDescent="0.25">
      <c r="A6" s="1347"/>
      <c r="B6" s="1347"/>
      <c r="C6" s="1347"/>
      <c r="D6" s="1347"/>
      <c r="E6" s="1347"/>
      <c r="F6" s="1347"/>
      <c r="G6" s="1347"/>
      <c r="H6" s="1347"/>
      <c r="I6" s="1347"/>
      <c r="J6" s="1347"/>
    </row>
    <row r="7" spans="1:14" s="1" customFormat="1" ht="129" customHeight="1" x14ac:dyDescent="0.25">
      <c r="A7" s="1305" t="s">
        <v>1</v>
      </c>
      <c r="B7" s="1315" t="s">
        <v>2</v>
      </c>
      <c r="C7" s="1315" t="s">
        <v>3</v>
      </c>
      <c r="D7" s="64" t="s">
        <v>866</v>
      </c>
      <c r="E7" s="376" t="s">
        <v>919</v>
      </c>
      <c r="F7" s="376" t="s">
        <v>4</v>
      </c>
      <c r="G7" s="1315" t="s">
        <v>5</v>
      </c>
      <c r="H7" s="1315" t="s">
        <v>917</v>
      </c>
      <c r="I7" s="1315" t="s">
        <v>6</v>
      </c>
      <c r="J7" s="1315" t="s">
        <v>7</v>
      </c>
    </row>
    <row r="8" spans="1:14" s="124" customFormat="1" ht="18" x14ac:dyDescent="0.25">
      <c r="A8" s="1315">
        <v>1</v>
      </c>
      <c r="B8" s="1315">
        <v>2</v>
      </c>
      <c r="C8" s="1315">
        <v>3</v>
      </c>
      <c r="D8" s="1315">
        <v>4</v>
      </c>
      <c r="E8" s="1315">
        <v>5</v>
      </c>
      <c r="F8" s="1315">
        <v>6</v>
      </c>
      <c r="G8" s="1315">
        <v>7</v>
      </c>
      <c r="H8" s="1315">
        <v>8</v>
      </c>
      <c r="I8" s="1315">
        <v>9</v>
      </c>
      <c r="J8" s="1315">
        <v>10</v>
      </c>
    </row>
    <row r="9" spans="1:14" ht="19.5" customHeight="1" x14ac:dyDescent="0.25">
      <c r="A9" s="1357" t="s">
        <v>885</v>
      </c>
      <c r="B9" s="1357"/>
      <c r="C9" s="1357"/>
      <c r="D9" s="1357"/>
      <c r="E9" s="1357"/>
      <c r="F9" s="1357"/>
      <c r="G9" s="1357"/>
      <c r="H9" s="1357"/>
      <c r="I9" s="1357"/>
      <c r="J9" s="1357"/>
    </row>
    <row r="10" spans="1:14" s="132" customFormat="1" ht="90.75" customHeight="1" x14ac:dyDescent="0.3">
      <c r="A10" s="1244" t="s">
        <v>10</v>
      </c>
      <c r="B10" s="126" t="s">
        <v>283</v>
      </c>
      <c r="C10" s="127" t="s">
        <v>23</v>
      </c>
      <c r="D10" s="128">
        <f>D11+D17</f>
        <v>26761.7</v>
      </c>
      <c r="E10" s="128">
        <f>E11+E17</f>
        <v>13380.8</v>
      </c>
      <c r="F10" s="129">
        <f t="shared" ref="F10:F20" si="0">E10*100/D10</f>
        <v>49.999813165830268</v>
      </c>
      <c r="G10" s="130"/>
      <c r="H10" s="128">
        <f t="shared" ref="H10:I16" si="1">E10</f>
        <v>13380.8</v>
      </c>
      <c r="I10" s="129">
        <f t="shared" si="1"/>
        <v>49.999813165830268</v>
      </c>
      <c r="J10" s="131"/>
    </row>
    <row r="11" spans="1:14" ht="91.5" customHeight="1" x14ac:dyDescent="0.25">
      <c r="A11" s="1238" t="s">
        <v>25</v>
      </c>
      <c r="B11" s="540" t="s">
        <v>284</v>
      </c>
      <c r="C11" s="540" t="s">
        <v>23</v>
      </c>
      <c r="D11" s="134">
        <v>26761.7</v>
      </c>
      <c r="E11" s="134">
        <f>E12+E13</f>
        <v>13380.8</v>
      </c>
      <c r="F11" s="135">
        <f t="shared" si="0"/>
        <v>49.999813165830268</v>
      </c>
      <c r="G11" s="535" t="s">
        <v>858</v>
      </c>
      <c r="H11" s="136">
        <f>H12+H13</f>
        <v>13380.8</v>
      </c>
      <c r="I11" s="135">
        <f t="shared" si="1"/>
        <v>49.999813165830268</v>
      </c>
      <c r="J11" s="243"/>
      <c r="N11" s="137"/>
    </row>
    <row r="12" spans="1:14" ht="126" customHeight="1" x14ac:dyDescent="0.25">
      <c r="A12" s="1238" t="s">
        <v>285</v>
      </c>
      <c r="B12" s="540" t="s">
        <v>286</v>
      </c>
      <c r="C12" s="1239" t="s">
        <v>23</v>
      </c>
      <c r="D12" s="437">
        <v>14500</v>
      </c>
      <c r="E12" s="438">
        <v>7250</v>
      </c>
      <c r="F12" s="439">
        <f t="shared" si="0"/>
        <v>50</v>
      </c>
      <c r="G12" s="138" t="s">
        <v>1101</v>
      </c>
      <c r="H12" s="134">
        <f t="shared" si="1"/>
        <v>7250</v>
      </c>
      <c r="I12" s="135">
        <f t="shared" si="1"/>
        <v>50</v>
      </c>
      <c r="J12" s="1241" t="s">
        <v>934</v>
      </c>
    </row>
    <row r="13" spans="1:14" ht="165" customHeight="1" x14ac:dyDescent="0.25">
      <c r="A13" s="1238" t="s">
        <v>287</v>
      </c>
      <c r="B13" s="540" t="s">
        <v>288</v>
      </c>
      <c r="C13" s="1239" t="s">
        <v>23</v>
      </c>
      <c r="D13" s="437">
        <v>12261.7</v>
      </c>
      <c r="E13" s="440">
        <v>6130.8</v>
      </c>
      <c r="F13" s="439">
        <f t="shared" si="0"/>
        <v>49.999592226200278</v>
      </c>
      <c r="G13" s="138" t="s">
        <v>1102</v>
      </c>
      <c r="H13" s="134">
        <f t="shared" si="1"/>
        <v>6130.8</v>
      </c>
      <c r="I13" s="135">
        <f t="shared" si="1"/>
        <v>49.999592226200278</v>
      </c>
      <c r="J13" s="1241" t="s">
        <v>934</v>
      </c>
    </row>
    <row r="14" spans="1:14" ht="97.5" hidden="1" customHeight="1" x14ac:dyDescent="0.25">
      <c r="A14" s="133" t="s">
        <v>35</v>
      </c>
      <c r="B14" s="1239" t="s">
        <v>289</v>
      </c>
      <c r="C14" s="1239" t="s">
        <v>23</v>
      </c>
      <c r="D14" s="134">
        <f>D15+D16</f>
        <v>0</v>
      </c>
      <c r="E14" s="139">
        <v>0</v>
      </c>
      <c r="F14" s="135" t="e">
        <f t="shared" si="0"/>
        <v>#DIV/0!</v>
      </c>
      <c r="G14" s="140"/>
      <c r="H14" s="134">
        <f>E14</f>
        <v>0</v>
      </c>
      <c r="I14" s="135" t="e">
        <f t="shared" si="1"/>
        <v>#DIV/0!</v>
      </c>
      <c r="J14" s="464"/>
    </row>
    <row r="15" spans="1:14" ht="97.5" hidden="1" customHeight="1" x14ac:dyDescent="0.25">
      <c r="A15" s="133" t="s">
        <v>290</v>
      </c>
      <c r="B15" s="1239" t="s">
        <v>291</v>
      </c>
      <c r="C15" s="1239" t="s">
        <v>23</v>
      </c>
      <c r="D15" s="134">
        <v>0</v>
      </c>
      <c r="E15" s="139">
        <v>0</v>
      </c>
      <c r="F15" s="135" t="e">
        <f t="shared" si="0"/>
        <v>#DIV/0!</v>
      </c>
      <c r="G15" s="140"/>
      <c r="H15" s="134">
        <v>0</v>
      </c>
      <c r="I15" s="135" t="e">
        <f t="shared" si="1"/>
        <v>#DIV/0!</v>
      </c>
      <c r="J15" s="464"/>
    </row>
    <row r="16" spans="1:14" ht="97.5" hidden="1" customHeight="1" x14ac:dyDescent="0.25">
      <c r="A16" s="133" t="s">
        <v>292</v>
      </c>
      <c r="B16" s="1239" t="s">
        <v>293</v>
      </c>
      <c r="C16" s="1239" t="s">
        <v>23</v>
      </c>
      <c r="D16" s="134">
        <v>0</v>
      </c>
      <c r="E16" s="139">
        <v>0</v>
      </c>
      <c r="F16" s="135" t="e">
        <f t="shared" si="0"/>
        <v>#DIV/0!</v>
      </c>
      <c r="G16" s="140"/>
      <c r="H16" s="134">
        <v>0</v>
      </c>
      <c r="I16" s="135" t="e">
        <f t="shared" si="1"/>
        <v>#DIV/0!</v>
      </c>
      <c r="J16" s="464"/>
    </row>
    <row r="17" spans="1:10" ht="93" customHeight="1" x14ac:dyDescent="0.25">
      <c r="A17" s="441" t="s">
        <v>35</v>
      </c>
      <c r="B17" s="501" t="s">
        <v>289</v>
      </c>
      <c r="C17" s="442" t="s">
        <v>23</v>
      </c>
      <c r="D17" s="437">
        <v>0</v>
      </c>
      <c r="E17" s="443">
        <v>0</v>
      </c>
      <c r="F17" s="439">
        <v>0</v>
      </c>
      <c r="G17" s="536"/>
      <c r="H17" s="437">
        <v>0</v>
      </c>
      <c r="I17" s="439">
        <v>0</v>
      </c>
      <c r="J17" s="444" t="s">
        <v>855</v>
      </c>
    </row>
    <row r="18" spans="1:10" ht="111.75" customHeight="1" x14ac:dyDescent="0.25">
      <c r="A18" s="441" t="s">
        <v>290</v>
      </c>
      <c r="B18" s="442" t="s">
        <v>291</v>
      </c>
      <c r="C18" s="442" t="s">
        <v>23</v>
      </c>
      <c r="D18" s="437">
        <v>0</v>
      </c>
      <c r="E18" s="440">
        <v>0</v>
      </c>
      <c r="F18" s="439">
        <v>0</v>
      </c>
      <c r="G18" s="445"/>
      <c r="H18" s="437">
        <v>0</v>
      </c>
      <c r="I18" s="439">
        <v>0</v>
      </c>
      <c r="J18" s="444" t="s">
        <v>855</v>
      </c>
    </row>
    <row r="19" spans="1:10" ht="89.25" customHeight="1" x14ac:dyDescent="0.25">
      <c r="A19" s="441" t="s">
        <v>292</v>
      </c>
      <c r="B19" s="442" t="s">
        <v>827</v>
      </c>
      <c r="C19" s="442" t="s">
        <v>23</v>
      </c>
      <c r="D19" s="437">
        <v>0</v>
      </c>
      <c r="E19" s="437">
        <v>0</v>
      </c>
      <c r="F19" s="437">
        <v>0</v>
      </c>
      <c r="G19" s="445"/>
      <c r="H19" s="437">
        <v>0</v>
      </c>
      <c r="I19" s="437">
        <v>0</v>
      </c>
      <c r="J19" s="444" t="s">
        <v>855</v>
      </c>
    </row>
    <row r="20" spans="1:10" ht="93" customHeight="1" x14ac:dyDescent="0.25">
      <c r="A20" s="1242"/>
      <c r="B20" s="1242" t="s">
        <v>76</v>
      </c>
      <c r="C20" s="1245" t="s">
        <v>23</v>
      </c>
      <c r="D20" s="141">
        <f>D10</f>
        <v>26761.7</v>
      </c>
      <c r="E20" s="141">
        <f>E10</f>
        <v>13380.8</v>
      </c>
      <c r="F20" s="129">
        <f t="shared" si="0"/>
        <v>49.999813165830268</v>
      </c>
      <c r="G20" s="142"/>
      <c r="H20" s="141">
        <f>H10</f>
        <v>13380.8</v>
      </c>
      <c r="I20" s="129">
        <f>F20</f>
        <v>49.999813165830268</v>
      </c>
      <c r="J20" s="357"/>
    </row>
    <row r="21" spans="1:10" s="67" customFormat="1" ht="24" customHeight="1" x14ac:dyDescent="0.25">
      <c r="A21" s="125"/>
      <c r="B21" s="1363" t="s">
        <v>886</v>
      </c>
      <c r="C21" s="1363"/>
      <c r="D21" s="1363"/>
      <c r="E21" s="1363"/>
      <c r="F21" s="1363"/>
      <c r="G21" s="1363"/>
      <c r="H21" s="1363"/>
      <c r="I21" s="1363"/>
      <c r="J21" s="1363"/>
    </row>
    <row r="22" spans="1:10" s="132" customFormat="1" ht="91.5" customHeight="1" x14ac:dyDescent="0.3">
      <c r="A22" s="1244" t="s">
        <v>10</v>
      </c>
      <c r="B22" s="126" t="s">
        <v>294</v>
      </c>
      <c r="C22" s="1245" t="s">
        <v>23</v>
      </c>
      <c r="D22" s="141">
        <f>D23+D26+D28</f>
        <v>84077.9</v>
      </c>
      <c r="E22" s="141">
        <f>E23+E26+E28</f>
        <v>41274</v>
      </c>
      <c r="F22" s="129">
        <f>E22/D22*100</f>
        <v>49.090188979505918</v>
      </c>
      <c r="G22" s="467"/>
      <c r="H22" s="141">
        <f>E22</f>
        <v>41274</v>
      </c>
      <c r="I22" s="129">
        <f>F22</f>
        <v>49.090188979505918</v>
      </c>
      <c r="J22" s="143"/>
    </row>
    <row r="23" spans="1:10" ht="98.25" customHeight="1" x14ac:dyDescent="0.25">
      <c r="A23" s="1238" t="s">
        <v>25</v>
      </c>
      <c r="B23" s="540" t="s">
        <v>295</v>
      </c>
      <c r="C23" s="1239" t="s">
        <v>23</v>
      </c>
      <c r="D23" s="134">
        <f>D24+D25</f>
        <v>83567.899999999994</v>
      </c>
      <c r="E23" s="134">
        <f>E24+E25</f>
        <v>41274</v>
      </c>
      <c r="F23" s="135">
        <f>E23*100/D23</f>
        <v>49.389777653859916</v>
      </c>
      <c r="G23" s="138" t="s">
        <v>859</v>
      </c>
      <c r="H23" s="134">
        <f>E23</f>
        <v>41274</v>
      </c>
      <c r="I23" s="135">
        <f t="shared" ref="H23:I29" si="2">F23</f>
        <v>49.389777653859916</v>
      </c>
      <c r="J23" s="243"/>
    </row>
    <row r="24" spans="1:10" ht="182.25" customHeight="1" x14ac:dyDescent="0.25">
      <c r="A24" s="1238" t="s">
        <v>285</v>
      </c>
      <c r="B24" s="145" t="s">
        <v>296</v>
      </c>
      <c r="C24" s="1239" t="s">
        <v>23</v>
      </c>
      <c r="D24" s="446">
        <v>0</v>
      </c>
      <c r="E24" s="443">
        <v>0</v>
      </c>
      <c r="F24" s="439">
        <v>0</v>
      </c>
      <c r="G24" s="138"/>
      <c r="H24" s="134">
        <f t="shared" si="2"/>
        <v>0</v>
      </c>
      <c r="I24" s="135">
        <f t="shared" si="2"/>
        <v>0</v>
      </c>
      <c r="J24" s="138" t="s">
        <v>1103</v>
      </c>
    </row>
    <row r="25" spans="1:10" ht="194.25" customHeight="1" x14ac:dyDescent="0.25">
      <c r="A25" s="1238" t="s">
        <v>287</v>
      </c>
      <c r="B25" s="1246" t="s">
        <v>297</v>
      </c>
      <c r="C25" s="1239" t="s">
        <v>23</v>
      </c>
      <c r="D25" s="446">
        <v>83567.899999999994</v>
      </c>
      <c r="E25" s="440">
        <v>41274</v>
      </c>
      <c r="F25" s="439">
        <f>E25*100/D25</f>
        <v>49.389777653859916</v>
      </c>
      <c r="G25" s="138" t="s">
        <v>298</v>
      </c>
      <c r="H25" s="134">
        <f>E25</f>
        <v>41274</v>
      </c>
      <c r="I25" s="135">
        <f t="shared" si="2"/>
        <v>49.389777653859916</v>
      </c>
      <c r="J25" s="1241" t="s">
        <v>934</v>
      </c>
    </row>
    <row r="26" spans="1:10" ht="104.25" customHeight="1" x14ac:dyDescent="0.25">
      <c r="A26" s="1238" t="s">
        <v>35</v>
      </c>
      <c r="B26" s="1246" t="s">
        <v>299</v>
      </c>
      <c r="C26" s="1239" t="s">
        <v>23</v>
      </c>
      <c r="D26" s="588">
        <f>D27</f>
        <v>510</v>
      </c>
      <c r="E26" s="588">
        <f>E27</f>
        <v>0</v>
      </c>
      <c r="F26" s="135">
        <v>0</v>
      </c>
      <c r="G26" s="464" t="s">
        <v>1104</v>
      </c>
      <c r="H26" s="134">
        <f t="shared" si="2"/>
        <v>0</v>
      </c>
      <c r="I26" s="135">
        <f t="shared" si="2"/>
        <v>0</v>
      </c>
      <c r="J26" s="138"/>
    </row>
    <row r="27" spans="1:10" ht="108.75" customHeight="1" x14ac:dyDescent="0.25">
      <c r="A27" s="1238" t="s">
        <v>290</v>
      </c>
      <c r="B27" s="1246" t="s">
        <v>300</v>
      </c>
      <c r="C27" s="1239" t="s">
        <v>23</v>
      </c>
      <c r="D27" s="446">
        <v>510</v>
      </c>
      <c r="E27" s="440">
        <v>0</v>
      </c>
      <c r="F27" s="439">
        <v>0</v>
      </c>
      <c r="G27" s="406" t="s">
        <v>1105</v>
      </c>
      <c r="H27" s="134">
        <f t="shared" si="2"/>
        <v>0</v>
      </c>
      <c r="I27" s="135">
        <f t="shared" si="2"/>
        <v>0</v>
      </c>
      <c r="J27" s="1241" t="s">
        <v>934</v>
      </c>
    </row>
    <row r="28" spans="1:10" ht="105" customHeight="1" x14ac:dyDescent="0.25">
      <c r="A28" s="133" t="s">
        <v>36</v>
      </c>
      <c r="B28" s="146" t="s">
        <v>301</v>
      </c>
      <c r="C28" s="147" t="s">
        <v>23</v>
      </c>
      <c r="D28" s="446">
        <v>0</v>
      </c>
      <c r="E28" s="446">
        <v>0</v>
      </c>
      <c r="F28" s="439">
        <v>0</v>
      </c>
      <c r="G28" s="1309"/>
      <c r="H28" s="134">
        <v>0</v>
      </c>
      <c r="I28" s="135">
        <v>0</v>
      </c>
      <c r="J28" s="138" t="s">
        <v>855</v>
      </c>
    </row>
    <row r="29" spans="1:10" ht="107.25" customHeight="1" x14ac:dyDescent="0.25">
      <c r="A29" s="133" t="s">
        <v>37</v>
      </c>
      <c r="B29" s="146" t="s">
        <v>302</v>
      </c>
      <c r="C29" s="147" t="s">
        <v>23</v>
      </c>
      <c r="D29" s="446">
        <v>0</v>
      </c>
      <c r="E29" s="440">
        <v>0</v>
      </c>
      <c r="F29" s="439">
        <v>0</v>
      </c>
      <c r="G29" s="406"/>
      <c r="H29" s="134">
        <f t="shared" si="2"/>
        <v>0</v>
      </c>
      <c r="I29" s="135">
        <v>0</v>
      </c>
      <c r="J29" s="138" t="s">
        <v>855</v>
      </c>
    </row>
    <row r="30" spans="1:10" ht="96" customHeight="1" x14ac:dyDescent="0.25">
      <c r="A30" s="1243"/>
      <c r="B30" s="1243" t="s">
        <v>86</v>
      </c>
      <c r="C30" s="1245" t="s">
        <v>23</v>
      </c>
      <c r="D30" s="141">
        <f>D22</f>
        <v>84077.9</v>
      </c>
      <c r="E30" s="141">
        <f>E22</f>
        <v>41274</v>
      </c>
      <c r="F30" s="129">
        <f>E30*100/D30</f>
        <v>49.090188979505911</v>
      </c>
      <c r="G30" s="467"/>
      <c r="H30" s="141">
        <f>E30</f>
        <v>41274</v>
      </c>
      <c r="I30" s="129">
        <f>F30</f>
        <v>49.090188979505911</v>
      </c>
      <c r="J30" s="358"/>
    </row>
    <row r="31" spans="1:10" ht="50.25" customHeight="1" x14ac:dyDescent="0.25">
      <c r="A31" s="125"/>
      <c r="B31" s="1364" t="s">
        <v>888</v>
      </c>
      <c r="C31" s="1364"/>
      <c r="D31" s="1364"/>
      <c r="E31" s="1364"/>
      <c r="F31" s="1364"/>
      <c r="G31" s="1364"/>
      <c r="H31" s="1364"/>
      <c r="I31" s="1364"/>
      <c r="J31" s="1364"/>
    </row>
    <row r="32" spans="1:10" s="151" customFormat="1" ht="30" customHeight="1" x14ac:dyDescent="0.3">
      <c r="A32" s="1365" t="s">
        <v>10</v>
      </c>
      <c r="B32" s="1366" t="s">
        <v>889</v>
      </c>
      <c r="C32" s="1245" t="s">
        <v>18</v>
      </c>
      <c r="D32" s="141">
        <f>D33+D35+D34</f>
        <v>126306.79999999999</v>
      </c>
      <c r="E32" s="141">
        <f>E33+E34+E35</f>
        <v>67490.200000000012</v>
      </c>
      <c r="F32" s="141">
        <f>E32*100/D32</f>
        <v>53.433544353906534</v>
      </c>
      <c r="G32" s="1367"/>
      <c r="H32" s="141">
        <f>E32</f>
        <v>67490.200000000012</v>
      </c>
      <c r="I32" s="141">
        <f>F32</f>
        <v>53.433544353906534</v>
      </c>
      <c r="J32" s="1368"/>
    </row>
    <row r="33" spans="1:10" s="151" customFormat="1" ht="84" customHeight="1" x14ac:dyDescent="0.3">
      <c r="A33" s="1365"/>
      <c r="B33" s="1366"/>
      <c r="C33" s="1245" t="s">
        <v>303</v>
      </c>
      <c r="D33" s="141">
        <v>2055.9</v>
      </c>
      <c r="E33" s="141">
        <f>E37</f>
        <v>1383.3</v>
      </c>
      <c r="F33" s="152">
        <f>E33*100/D33</f>
        <v>67.284400992266157</v>
      </c>
      <c r="G33" s="1367"/>
      <c r="H33" s="141">
        <f t="shared" ref="H33:I48" si="3">E33</f>
        <v>1383.3</v>
      </c>
      <c r="I33" s="141">
        <f>F33</f>
        <v>67.284400992266157</v>
      </c>
      <c r="J33" s="1368"/>
    </row>
    <row r="34" spans="1:10" s="151" customFormat="1" ht="87" customHeight="1" x14ac:dyDescent="0.3">
      <c r="A34" s="1365"/>
      <c r="B34" s="1366"/>
      <c r="C34" s="1245" t="s">
        <v>19</v>
      </c>
      <c r="D34" s="141">
        <f>D38</f>
        <v>1751.4</v>
      </c>
      <c r="E34" s="141">
        <f>E38</f>
        <v>1178.3</v>
      </c>
      <c r="F34" s="152">
        <f>E34*100/D34</f>
        <v>67.277606486239577</v>
      </c>
      <c r="G34" s="1367"/>
      <c r="H34" s="141">
        <f>E34</f>
        <v>1178.3</v>
      </c>
      <c r="I34" s="141">
        <f>F34</f>
        <v>67.277606486239577</v>
      </c>
      <c r="J34" s="1368"/>
    </row>
    <row r="35" spans="1:10" s="151" customFormat="1" ht="93" customHeight="1" x14ac:dyDescent="0.3">
      <c r="A35" s="1365"/>
      <c r="B35" s="1366"/>
      <c r="C35" s="1245" t="s">
        <v>23</v>
      </c>
      <c r="D35" s="141">
        <f>D39+D48+D54</f>
        <v>122499.5</v>
      </c>
      <c r="E35" s="141">
        <f>E39+E48+E54</f>
        <v>64928.600000000006</v>
      </c>
      <c r="F35" s="141">
        <f t="shared" ref="F35:F45" si="4">E35*100/D35</f>
        <v>53.003155114918847</v>
      </c>
      <c r="G35" s="1367"/>
      <c r="H35" s="141">
        <f t="shared" si="3"/>
        <v>64928.600000000006</v>
      </c>
      <c r="I35" s="141">
        <f t="shared" si="3"/>
        <v>53.003155114918847</v>
      </c>
      <c r="J35" s="1368"/>
    </row>
    <row r="36" spans="1:10" ht="22.5" customHeight="1" x14ac:dyDescent="0.25">
      <c r="A36" s="1359" t="s">
        <v>25</v>
      </c>
      <c r="B36" s="1360" t="s">
        <v>304</v>
      </c>
      <c r="C36" s="1239" t="s">
        <v>18</v>
      </c>
      <c r="D36" s="588">
        <f>D40+D44</f>
        <v>5803.7999999999993</v>
      </c>
      <c r="E36" s="139">
        <f>E37+E38+E39</f>
        <v>3904.8999999999996</v>
      </c>
      <c r="F36" s="139">
        <f t="shared" si="4"/>
        <v>67.28178090216754</v>
      </c>
      <c r="G36" s="1800" t="s">
        <v>857</v>
      </c>
      <c r="H36" s="134">
        <f t="shared" si="3"/>
        <v>3904.8999999999996</v>
      </c>
      <c r="I36" s="134">
        <f t="shared" si="3"/>
        <v>67.28178090216754</v>
      </c>
      <c r="J36" s="1361"/>
    </row>
    <row r="37" spans="1:10" ht="68.25" customHeight="1" x14ac:dyDescent="0.25">
      <c r="A37" s="1359"/>
      <c r="B37" s="1360"/>
      <c r="C37" s="1239" t="s">
        <v>303</v>
      </c>
      <c r="D37" s="588">
        <f>D41+D45</f>
        <v>2055.8999999999996</v>
      </c>
      <c r="E37" s="139">
        <f>E41+E45</f>
        <v>1383.3</v>
      </c>
      <c r="F37" s="139">
        <f t="shared" si="4"/>
        <v>67.284400992266171</v>
      </c>
      <c r="G37" s="1800"/>
      <c r="H37" s="134">
        <f t="shared" si="3"/>
        <v>1383.3</v>
      </c>
      <c r="I37" s="134">
        <f t="shared" si="3"/>
        <v>67.284400992266171</v>
      </c>
      <c r="J37" s="1361"/>
    </row>
    <row r="38" spans="1:10" ht="73.5" customHeight="1" x14ac:dyDescent="0.25">
      <c r="A38" s="1359"/>
      <c r="B38" s="1360"/>
      <c r="C38" s="1239" t="s">
        <v>19</v>
      </c>
      <c r="D38" s="588">
        <f>D42+D46</f>
        <v>1751.4</v>
      </c>
      <c r="E38" s="139">
        <f>E42+E46</f>
        <v>1178.3</v>
      </c>
      <c r="F38" s="139">
        <f t="shared" si="4"/>
        <v>67.277606486239577</v>
      </c>
      <c r="G38" s="1800"/>
      <c r="H38" s="134">
        <f>E38</f>
        <v>1178.3</v>
      </c>
      <c r="I38" s="134">
        <f t="shared" si="3"/>
        <v>67.277606486239577</v>
      </c>
      <c r="J38" s="1361"/>
    </row>
    <row r="39" spans="1:10" ht="87" customHeight="1" x14ac:dyDescent="0.25">
      <c r="A39" s="1359"/>
      <c r="B39" s="1360"/>
      <c r="C39" s="1239" t="s">
        <v>23</v>
      </c>
      <c r="D39" s="588">
        <f>D43+D47</f>
        <v>1996.5</v>
      </c>
      <c r="E39" s="139">
        <f>E43+E47</f>
        <v>1343.3</v>
      </c>
      <c r="F39" s="139">
        <f t="shared" si="4"/>
        <v>67.282744803405961</v>
      </c>
      <c r="G39" s="1800"/>
      <c r="H39" s="134">
        <f t="shared" si="3"/>
        <v>1343.3</v>
      </c>
      <c r="I39" s="134">
        <f t="shared" si="3"/>
        <v>67.282744803405961</v>
      </c>
      <c r="J39" s="1361"/>
    </row>
    <row r="40" spans="1:10" ht="18" customHeight="1" x14ac:dyDescent="0.25">
      <c r="A40" s="1359" t="s">
        <v>285</v>
      </c>
      <c r="B40" s="1360" t="s">
        <v>305</v>
      </c>
      <c r="C40" s="1239" t="s">
        <v>18</v>
      </c>
      <c r="D40" s="446">
        <f>D41+D42+D43</f>
        <v>3363.7999999999997</v>
      </c>
      <c r="E40" s="440">
        <f>E41+E42+E43</f>
        <v>1464.9</v>
      </c>
      <c r="F40" s="443">
        <f t="shared" si="4"/>
        <v>43.548962482906241</v>
      </c>
      <c r="G40" s="1362" t="s">
        <v>1106</v>
      </c>
      <c r="H40" s="134">
        <f t="shared" si="3"/>
        <v>1464.9</v>
      </c>
      <c r="I40" s="134">
        <f>F40</f>
        <v>43.548962482906241</v>
      </c>
      <c r="J40" s="1361" t="s">
        <v>934</v>
      </c>
    </row>
    <row r="41" spans="1:10" ht="68.25" customHeight="1" x14ac:dyDescent="0.25">
      <c r="A41" s="1359"/>
      <c r="B41" s="1360"/>
      <c r="C41" s="1239" t="s">
        <v>303</v>
      </c>
      <c r="D41" s="443">
        <v>1191.5999999999999</v>
      </c>
      <c r="E41" s="440">
        <v>519</v>
      </c>
      <c r="F41" s="443">
        <f>E41*100/D41-0.1</f>
        <v>43.454884189325277</v>
      </c>
      <c r="G41" s="1362"/>
      <c r="H41" s="134">
        <f t="shared" si="3"/>
        <v>519</v>
      </c>
      <c r="I41" s="134">
        <f>F41</f>
        <v>43.454884189325277</v>
      </c>
      <c r="J41" s="1361"/>
    </row>
    <row r="42" spans="1:10" ht="77.25" customHeight="1" x14ac:dyDescent="0.25">
      <c r="A42" s="1359"/>
      <c r="B42" s="1360"/>
      <c r="C42" s="1239" t="s">
        <v>19</v>
      </c>
      <c r="D42" s="443">
        <v>1015.1</v>
      </c>
      <c r="E42" s="440">
        <v>442</v>
      </c>
      <c r="F42" s="443">
        <f t="shared" si="4"/>
        <v>43.542508127278097</v>
      </c>
      <c r="G42" s="1362"/>
      <c r="H42" s="134">
        <f t="shared" si="3"/>
        <v>442</v>
      </c>
      <c r="I42" s="134">
        <f>F42</f>
        <v>43.542508127278097</v>
      </c>
      <c r="J42" s="1361"/>
    </row>
    <row r="43" spans="1:10" ht="86.25" customHeight="1" x14ac:dyDescent="0.25">
      <c r="A43" s="1359"/>
      <c r="B43" s="1360"/>
      <c r="C43" s="1239" t="s">
        <v>23</v>
      </c>
      <c r="D43" s="443">
        <v>1157.0999999999999</v>
      </c>
      <c r="E43" s="440">
        <v>503.9</v>
      </c>
      <c r="F43" s="443">
        <f t="shared" si="4"/>
        <v>43.548526488635382</v>
      </c>
      <c r="G43" s="1362"/>
      <c r="H43" s="134">
        <f t="shared" si="3"/>
        <v>503.9</v>
      </c>
      <c r="I43" s="134">
        <f>F43</f>
        <v>43.548526488635382</v>
      </c>
      <c r="J43" s="1361"/>
    </row>
    <row r="44" spans="1:10" ht="27" customHeight="1" x14ac:dyDescent="0.25">
      <c r="A44" s="1359" t="s">
        <v>287</v>
      </c>
      <c r="B44" s="1371" t="s">
        <v>306</v>
      </c>
      <c r="C44" s="153" t="s">
        <v>18</v>
      </c>
      <c r="D44" s="437">
        <f>D45+D47+D46</f>
        <v>2440</v>
      </c>
      <c r="E44" s="438">
        <f>E45+E46+E47</f>
        <v>2440</v>
      </c>
      <c r="F44" s="443">
        <f t="shared" si="4"/>
        <v>100</v>
      </c>
      <c r="G44" s="1372" t="s">
        <v>1891</v>
      </c>
      <c r="H44" s="134">
        <f t="shared" si="3"/>
        <v>2440</v>
      </c>
      <c r="I44" s="134">
        <f t="shared" si="3"/>
        <v>100</v>
      </c>
      <c r="J44" s="1361"/>
    </row>
    <row r="45" spans="1:10" ht="55.5" customHeight="1" x14ac:dyDescent="0.25">
      <c r="A45" s="1359"/>
      <c r="B45" s="1371"/>
      <c r="C45" s="1239" t="s">
        <v>303</v>
      </c>
      <c r="D45" s="437">
        <v>864.3</v>
      </c>
      <c r="E45" s="440">
        <v>864.3</v>
      </c>
      <c r="F45" s="443">
        <f t="shared" si="4"/>
        <v>100</v>
      </c>
      <c r="G45" s="1372"/>
      <c r="H45" s="134">
        <f t="shared" si="3"/>
        <v>864.3</v>
      </c>
      <c r="I45" s="134">
        <f t="shared" si="3"/>
        <v>100</v>
      </c>
      <c r="J45" s="1361"/>
    </row>
    <row r="46" spans="1:10" ht="72.75" customHeight="1" x14ac:dyDescent="0.25">
      <c r="A46" s="1359"/>
      <c r="B46" s="1371"/>
      <c r="C46" s="1239" t="s">
        <v>19</v>
      </c>
      <c r="D46" s="437">
        <v>736.3</v>
      </c>
      <c r="E46" s="440">
        <v>736.3</v>
      </c>
      <c r="F46" s="443">
        <f>E46*100/D46</f>
        <v>100</v>
      </c>
      <c r="G46" s="1372"/>
      <c r="H46" s="134">
        <f>E46</f>
        <v>736.3</v>
      </c>
      <c r="I46" s="134">
        <f>F46</f>
        <v>100</v>
      </c>
      <c r="J46" s="1361"/>
    </row>
    <row r="47" spans="1:10" ht="85.5" customHeight="1" x14ac:dyDescent="0.25">
      <c r="A47" s="1359"/>
      <c r="B47" s="1371"/>
      <c r="C47" s="1239" t="s">
        <v>23</v>
      </c>
      <c r="D47" s="437">
        <v>839.4</v>
      </c>
      <c r="E47" s="440">
        <v>839.4</v>
      </c>
      <c r="F47" s="443">
        <f>E47*100/D47</f>
        <v>100</v>
      </c>
      <c r="G47" s="1372"/>
      <c r="H47" s="134">
        <v>0</v>
      </c>
      <c r="I47" s="134">
        <f t="shared" si="3"/>
        <v>100</v>
      </c>
      <c r="J47" s="1361"/>
    </row>
    <row r="48" spans="1:10" s="132" customFormat="1" ht="108" x14ac:dyDescent="0.3">
      <c r="A48" s="1238" t="s">
        <v>13</v>
      </c>
      <c r="B48" s="540" t="s">
        <v>307</v>
      </c>
      <c r="C48" s="1239" t="s">
        <v>23</v>
      </c>
      <c r="D48" s="134">
        <v>109096</v>
      </c>
      <c r="E48" s="154">
        <f>E49+E50</f>
        <v>60048</v>
      </c>
      <c r="F48" s="139">
        <f t="shared" ref="F48:F76" si="5">E48*100/D48</f>
        <v>55.041431399868003</v>
      </c>
      <c r="G48" s="406" t="s">
        <v>891</v>
      </c>
      <c r="H48" s="134">
        <f t="shared" si="3"/>
        <v>60048</v>
      </c>
      <c r="I48" s="155">
        <f t="shared" si="3"/>
        <v>55.041431399868003</v>
      </c>
      <c r="J48" s="1241"/>
    </row>
    <row r="49" spans="1:14" ht="115.5" customHeight="1" x14ac:dyDescent="0.25">
      <c r="A49" s="1238" t="s">
        <v>40</v>
      </c>
      <c r="B49" s="145" t="s">
        <v>308</v>
      </c>
      <c r="C49" s="1239" t="s">
        <v>23</v>
      </c>
      <c r="D49" s="446">
        <v>72000</v>
      </c>
      <c r="E49" s="447">
        <v>41500</v>
      </c>
      <c r="F49" s="443">
        <f>E49*100/D49</f>
        <v>57.638888888888886</v>
      </c>
      <c r="G49" s="138" t="s">
        <v>1107</v>
      </c>
      <c r="H49" s="134">
        <f t="shared" ref="H49:I67" si="6">E49</f>
        <v>41500</v>
      </c>
      <c r="I49" s="155">
        <f t="shared" si="6"/>
        <v>57.638888888888886</v>
      </c>
      <c r="J49" s="1241" t="s">
        <v>934</v>
      </c>
    </row>
    <row r="50" spans="1:14" ht="121.5" customHeight="1" x14ac:dyDescent="0.25">
      <c r="A50" s="1238" t="s">
        <v>42</v>
      </c>
      <c r="B50" s="145" t="s">
        <v>309</v>
      </c>
      <c r="C50" s="1239" t="s">
        <v>23</v>
      </c>
      <c r="D50" s="446">
        <v>37096</v>
      </c>
      <c r="E50" s="447">
        <v>18548</v>
      </c>
      <c r="F50" s="443">
        <f t="shared" ref="F50" si="7">E50*100/D50</f>
        <v>50</v>
      </c>
      <c r="G50" s="138" t="s">
        <v>1108</v>
      </c>
      <c r="H50" s="134">
        <f t="shared" si="6"/>
        <v>18548</v>
      </c>
      <c r="I50" s="155">
        <f t="shared" si="6"/>
        <v>50</v>
      </c>
      <c r="J50" s="1241" t="s">
        <v>934</v>
      </c>
    </row>
    <row r="51" spans="1:14" ht="94.5" customHeight="1" x14ac:dyDescent="0.25">
      <c r="A51" s="133" t="s">
        <v>51</v>
      </c>
      <c r="B51" s="145" t="s">
        <v>828</v>
      </c>
      <c r="C51" s="1239" t="s">
        <v>23</v>
      </c>
      <c r="D51" s="446">
        <v>0</v>
      </c>
      <c r="E51" s="446">
        <v>0</v>
      </c>
      <c r="F51" s="446">
        <v>0</v>
      </c>
      <c r="G51" s="138"/>
      <c r="H51" s="134">
        <v>0</v>
      </c>
      <c r="I51" s="134">
        <v>0</v>
      </c>
      <c r="J51" s="1241" t="s">
        <v>855</v>
      </c>
    </row>
    <row r="52" spans="1:14" ht="94.5" customHeight="1" x14ac:dyDescent="0.25">
      <c r="A52" s="133" t="s">
        <v>97</v>
      </c>
      <c r="B52" s="145" t="s">
        <v>829</v>
      </c>
      <c r="C52" s="1239" t="s">
        <v>23</v>
      </c>
      <c r="D52" s="446">
        <v>0</v>
      </c>
      <c r="E52" s="446">
        <v>0</v>
      </c>
      <c r="F52" s="446">
        <v>0</v>
      </c>
      <c r="G52" s="138"/>
      <c r="H52" s="134">
        <v>0</v>
      </c>
      <c r="I52" s="134">
        <v>0</v>
      </c>
      <c r="J52" s="1241" t="s">
        <v>855</v>
      </c>
    </row>
    <row r="53" spans="1:14" ht="94.5" customHeight="1" x14ac:dyDescent="0.25">
      <c r="A53" s="133" t="s">
        <v>312</v>
      </c>
      <c r="B53" s="145" t="s">
        <v>830</v>
      </c>
      <c r="C53" s="1239" t="s">
        <v>23</v>
      </c>
      <c r="D53" s="446">
        <v>0</v>
      </c>
      <c r="E53" s="446">
        <v>0</v>
      </c>
      <c r="F53" s="446">
        <v>0</v>
      </c>
      <c r="G53" s="138"/>
      <c r="H53" s="134">
        <v>0</v>
      </c>
      <c r="I53" s="134">
        <v>0</v>
      </c>
      <c r="J53" s="1241" t="s">
        <v>855</v>
      </c>
    </row>
    <row r="54" spans="1:14" ht="90" x14ac:dyDescent="0.25">
      <c r="A54" s="1238" t="s">
        <v>99</v>
      </c>
      <c r="B54" s="1246" t="s">
        <v>310</v>
      </c>
      <c r="C54" s="1239" t="s">
        <v>23</v>
      </c>
      <c r="D54" s="588">
        <f>D55+D56+D57+D58+D59+D60+D61+D62+D63+D64</f>
        <v>11407</v>
      </c>
      <c r="E54" s="588">
        <f>E55+E56+E57+E58+E59+E60+E61+E62+E63+E64</f>
        <v>3537.3</v>
      </c>
      <c r="F54" s="139">
        <f t="shared" si="5"/>
        <v>31.009906197948627</v>
      </c>
      <c r="G54" s="495" t="s">
        <v>862</v>
      </c>
      <c r="H54" s="134">
        <f t="shared" si="6"/>
        <v>3537.3</v>
      </c>
      <c r="I54" s="155">
        <f t="shared" si="6"/>
        <v>31.009906197948627</v>
      </c>
      <c r="J54" s="162"/>
      <c r="N54" s="156"/>
    </row>
    <row r="55" spans="1:14" ht="102" customHeight="1" x14ac:dyDescent="0.25">
      <c r="A55" s="1238" t="s">
        <v>771</v>
      </c>
      <c r="B55" s="1246" t="s">
        <v>311</v>
      </c>
      <c r="C55" s="1239" t="s">
        <v>23</v>
      </c>
      <c r="D55" s="446">
        <v>500</v>
      </c>
      <c r="E55" s="447">
        <v>0</v>
      </c>
      <c r="F55" s="443">
        <f t="shared" si="5"/>
        <v>0</v>
      </c>
      <c r="G55" s="157"/>
      <c r="H55" s="134">
        <f t="shared" si="6"/>
        <v>0</v>
      </c>
      <c r="I55" s="155">
        <f>F55</f>
        <v>0</v>
      </c>
      <c r="J55" s="464" t="s">
        <v>871</v>
      </c>
    </row>
    <row r="56" spans="1:14" ht="126" x14ac:dyDescent="0.25">
      <c r="A56" s="1238" t="s">
        <v>772</v>
      </c>
      <c r="B56" s="1246" t="s">
        <v>313</v>
      </c>
      <c r="C56" s="1239" t="s">
        <v>23</v>
      </c>
      <c r="D56" s="446">
        <v>455</v>
      </c>
      <c r="E56" s="447">
        <v>105</v>
      </c>
      <c r="F56" s="440">
        <f t="shared" si="5"/>
        <v>23.076923076923077</v>
      </c>
      <c r="G56" s="1240" t="s">
        <v>1109</v>
      </c>
      <c r="H56" s="134">
        <f>E56</f>
        <v>105</v>
      </c>
      <c r="I56" s="155">
        <f t="shared" si="6"/>
        <v>23.076923076923077</v>
      </c>
      <c r="J56" s="464" t="s">
        <v>934</v>
      </c>
    </row>
    <row r="57" spans="1:14" ht="90" x14ac:dyDescent="0.25">
      <c r="A57" s="1238" t="s">
        <v>773</v>
      </c>
      <c r="B57" s="1246" t="s">
        <v>315</v>
      </c>
      <c r="C57" s="1239" t="s">
        <v>23</v>
      </c>
      <c r="D57" s="446">
        <v>490</v>
      </c>
      <c r="E57" s="447">
        <v>140</v>
      </c>
      <c r="F57" s="443">
        <f t="shared" si="5"/>
        <v>28.571428571428573</v>
      </c>
      <c r="G57" s="1247" t="s">
        <v>1110</v>
      </c>
      <c r="H57" s="134">
        <f>E57</f>
        <v>140</v>
      </c>
      <c r="I57" s="155">
        <f>F57</f>
        <v>28.571428571428573</v>
      </c>
      <c r="J57" s="162" t="s">
        <v>934</v>
      </c>
    </row>
    <row r="58" spans="1:14" ht="207" customHeight="1" x14ac:dyDescent="0.25">
      <c r="A58" s="1238" t="s">
        <v>774</v>
      </c>
      <c r="B58" s="1246" t="s">
        <v>317</v>
      </c>
      <c r="C58" s="1239" t="s">
        <v>23</v>
      </c>
      <c r="D58" s="446">
        <v>4757</v>
      </c>
      <c r="E58" s="447">
        <v>974.9</v>
      </c>
      <c r="F58" s="443">
        <f t="shared" si="5"/>
        <v>20.494008829093968</v>
      </c>
      <c r="G58" s="1247" t="s">
        <v>1111</v>
      </c>
      <c r="H58" s="134">
        <f>E58</f>
        <v>974.9</v>
      </c>
      <c r="I58" s="155">
        <f t="shared" si="6"/>
        <v>20.494008829093968</v>
      </c>
      <c r="J58" s="162" t="s">
        <v>934</v>
      </c>
      <c r="N58" s="156"/>
    </row>
    <row r="59" spans="1:14" ht="171" customHeight="1" x14ac:dyDescent="0.25">
      <c r="A59" s="1238" t="s">
        <v>775</v>
      </c>
      <c r="B59" s="1246" t="s">
        <v>318</v>
      </c>
      <c r="C59" s="1239" t="s">
        <v>23</v>
      </c>
      <c r="D59" s="446">
        <v>510</v>
      </c>
      <c r="E59" s="447">
        <v>156</v>
      </c>
      <c r="F59" s="443">
        <f t="shared" si="5"/>
        <v>30.588235294117649</v>
      </c>
      <c r="G59" s="1240" t="s">
        <v>1112</v>
      </c>
      <c r="H59" s="134">
        <f t="shared" si="6"/>
        <v>156</v>
      </c>
      <c r="I59" s="155">
        <f t="shared" si="6"/>
        <v>30.588235294117649</v>
      </c>
      <c r="J59" s="464" t="s">
        <v>934</v>
      </c>
    </row>
    <row r="60" spans="1:14" ht="228" customHeight="1" x14ac:dyDescent="0.25">
      <c r="A60" s="1238" t="s">
        <v>776</v>
      </c>
      <c r="B60" s="1239" t="s">
        <v>319</v>
      </c>
      <c r="C60" s="1239" t="s">
        <v>23</v>
      </c>
      <c r="D60" s="437">
        <v>0</v>
      </c>
      <c r="E60" s="447">
        <v>0</v>
      </c>
      <c r="F60" s="443">
        <v>0</v>
      </c>
      <c r="G60" s="1240"/>
      <c r="H60" s="134">
        <f t="shared" si="6"/>
        <v>0</v>
      </c>
      <c r="I60" s="155">
        <f t="shared" si="6"/>
        <v>0</v>
      </c>
      <c r="J60" s="464" t="s">
        <v>846</v>
      </c>
    </row>
    <row r="61" spans="1:14" ht="151.5" customHeight="1" x14ac:dyDescent="0.25">
      <c r="A61" s="1238" t="s">
        <v>777</v>
      </c>
      <c r="B61" s="1246" t="s">
        <v>320</v>
      </c>
      <c r="C61" s="1239" t="s">
        <v>23</v>
      </c>
      <c r="D61" s="446">
        <v>1550</v>
      </c>
      <c r="E61" s="447">
        <v>291.2</v>
      </c>
      <c r="F61" s="443">
        <f t="shared" si="5"/>
        <v>18.787096774193547</v>
      </c>
      <c r="G61" s="1240" t="s">
        <v>1113</v>
      </c>
      <c r="H61" s="134">
        <f>E61</f>
        <v>291.2</v>
      </c>
      <c r="I61" s="155">
        <f>H61/D61*100</f>
        <v>18.78709677419355</v>
      </c>
      <c r="J61" s="464" t="s">
        <v>934</v>
      </c>
    </row>
    <row r="62" spans="1:14" ht="260.25" customHeight="1" x14ac:dyDescent="0.25">
      <c r="A62" s="1238" t="s">
        <v>778</v>
      </c>
      <c r="B62" s="1246" t="s">
        <v>321</v>
      </c>
      <c r="C62" s="1239" t="s">
        <v>23</v>
      </c>
      <c r="D62" s="496">
        <v>2449.4</v>
      </c>
      <c r="E62" s="447">
        <v>1184</v>
      </c>
      <c r="F62" s="443">
        <f t="shared" si="5"/>
        <v>48.338368580060418</v>
      </c>
      <c r="G62" s="1240" t="s">
        <v>1114</v>
      </c>
      <c r="H62" s="134">
        <f>E62</f>
        <v>1184</v>
      </c>
      <c r="I62" s="155">
        <f>H62/D62*100</f>
        <v>48.338368580060418</v>
      </c>
      <c r="J62" s="464" t="s">
        <v>934</v>
      </c>
    </row>
    <row r="63" spans="1:14" ht="260.25" customHeight="1" x14ac:dyDescent="0.25">
      <c r="A63" s="1238" t="s">
        <v>779</v>
      </c>
      <c r="B63" s="1246" t="s">
        <v>322</v>
      </c>
      <c r="C63" s="1239" t="s">
        <v>23</v>
      </c>
      <c r="D63" s="446">
        <v>695.6</v>
      </c>
      <c r="E63" s="447">
        <v>686.2</v>
      </c>
      <c r="F63" s="443">
        <f t="shared" si="5"/>
        <v>98.648648648648646</v>
      </c>
      <c r="G63" s="1247" t="s">
        <v>1115</v>
      </c>
      <c r="H63" s="134">
        <f>E63</f>
        <v>686.2</v>
      </c>
      <c r="I63" s="155">
        <f t="shared" si="6"/>
        <v>98.648648648648646</v>
      </c>
      <c r="J63" s="162"/>
    </row>
    <row r="64" spans="1:14" ht="90" x14ac:dyDescent="0.25">
      <c r="A64" s="1238" t="s">
        <v>780</v>
      </c>
      <c r="B64" s="1246" t="s">
        <v>323</v>
      </c>
      <c r="C64" s="1239" t="s">
        <v>23</v>
      </c>
      <c r="D64" s="446">
        <v>0</v>
      </c>
      <c r="E64" s="447">
        <v>0</v>
      </c>
      <c r="F64" s="443">
        <v>0</v>
      </c>
      <c r="G64" s="1266"/>
      <c r="H64" s="134">
        <v>0</v>
      </c>
      <c r="I64" s="155">
        <f t="shared" si="6"/>
        <v>0</v>
      </c>
      <c r="J64" s="162" t="s">
        <v>855</v>
      </c>
    </row>
    <row r="65" spans="1:12" ht="90.75" customHeight="1" x14ac:dyDescent="0.25">
      <c r="A65" s="1244" t="s">
        <v>14</v>
      </c>
      <c r="B65" s="158" t="s">
        <v>324</v>
      </c>
      <c r="C65" s="1245" t="s">
        <v>23</v>
      </c>
      <c r="D65" s="149">
        <f>D66</f>
        <v>290</v>
      </c>
      <c r="E65" s="149">
        <f>E66</f>
        <v>0</v>
      </c>
      <c r="F65" s="152">
        <f t="shared" si="5"/>
        <v>0</v>
      </c>
      <c r="G65" s="467"/>
      <c r="H65" s="141">
        <f t="shared" si="6"/>
        <v>0</v>
      </c>
      <c r="I65" s="159">
        <f t="shared" si="6"/>
        <v>0</v>
      </c>
      <c r="J65" s="357"/>
    </row>
    <row r="66" spans="1:12" ht="90" x14ac:dyDescent="0.25">
      <c r="A66" s="1238" t="s">
        <v>15</v>
      </c>
      <c r="B66" s="1246" t="s">
        <v>325</v>
      </c>
      <c r="C66" s="1239" t="s">
        <v>23</v>
      </c>
      <c r="D66" s="588">
        <v>290</v>
      </c>
      <c r="E66" s="154">
        <v>0</v>
      </c>
      <c r="F66" s="139">
        <f t="shared" si="5"/>
        <v>0</v>
      </c>
      <c r="G66" s="160"/>
      <c r="H66" s="134">
        <f t="shared" si="6"/>
        <v>0</v>
      </c>
      <c r="I66" s="155">
        <f t="shared" si="6"/>
        <v>0</v>
      </c>
      <c r="J66" s="464" t="s">
        <v>871</v>
      </c>
    </row>
    <row r="67" spans="1:12" ht="93" customHeight="1" x14ac:dyDescent="0.25">
      <c r="A67" s="1244" t="s">
        <v>16</v>
      </c>
      <c r="B67" s="161" t="s">
        <v>326</v>
      </c>
      <c r="C67" s="1245" t="s">
        <v>23</v>
      </c>
      <c r="D67" s="149">
        <f>D68+D75</f>
        <v>261950.7</v>
      </c>
      <c r="E67" s="149">
        <f>E68+E75</f>
        <v>130186.4</v>
      </c>
      <c r="F67" s="152">
        <f t="shared" si="5"/>
        <v>49.698817372887341</v>
      </c>
      <c r="G67" s="537"/>
      <c r="H67" s="141">
        <f t="shared" si="6"/>
        <v>130186.4</v>
      </c>
      <c r="I67" s="159">
        <f t="shared" si="6"/>
        <v>49.698817372887341</v>
      </c>
      <c r="J67" s="359"/>
    </row>
    <row r="68" spans="1:12" ht="95.25" customHeight="1" x14ac:dyDescent="0.25">
      <c r="A68" s="1238" t="s">
        <v>136</v>
      </c>
      <c r="B68" s="1246" t="s">
        <v>327</v>
      </c>
      <c r="C68" s="1239" t="s">
        <v>23</v>
      </c>
      <c r="D68" s="588">
        <f>D69+D70+D71+D72+D73+D74</f>
        <v>256600.7</v>
      </c>
      <c r="E68" s="588">
        <f>E69+E70+E71+E72+E73+E74</f>
        <v>128128.9</v>
      </c>
      <c r="F68" s="139">
        <f t="shared" si="5"/>
        <v>49.933184126153982</v>
      </c>
      <c r="G68" s="495" t="s">
        <v>863</v>
      </c>
      <c r="H68" s="134">
        <f>H69+H70+H71+H72+H73+H74</f>
        <v>128128.9</v>
      </c>
      <c r="I68" s="155">
        <f t="shared" ref="H68:I79" si="8">F68</f>
        <v>49.933184126153982</v>
      </c>
      <c r="J68" s="464"/>
    </row>
    <row r="69" spans="1:12" ht="108" customHeight="1" x14ac:dyDescent="0.25">
      <c r="A69" s="1238" t="s">
        <v>328</v>
      </c>
      <c r="B69" s="1246" t="s">
        <v>329</v>
      </c>
      <c r="C69" s="1239" t="s">
        <v>23</v>
      </c>
      <c r="D69" s="446">
        <v>68593.399999999994</v>
      </c>
      <c r="E69" s="447">
        <v>34305.1</v>
      </c>
      <c r="F69" s="443">
        <f t="shared" si="5"/>
        <v>50.012246076153104</v>
      </c>
      <c r="G69" s="138" t="s">
        <v>1107</v>
      </c>
      <c r="H69" s="134">
        <f>E69</f>
        <v>34305.1</v>
      </c>
      <c r="I69" s="155">
        <f t="shared" si="8"/>
        <v>50.012246076153104</v>
      </c>
      <c r="J69" s="464" t="s">
        <v>934</v>
      </c>
    </row>
    <row r="70" spans="1:12" ht="108.75" customHeight="1" x14ac:dyDescent="0.25">
      <c r="A70" s="1238" t="s">
        <v>330</v>
      </c>
      <c r="B70" s="1246" t="s">
        <v>331</v>
      </c>
      <c r="C70" s="1239" t="s">
        <v>23</v>
      </c>
      <c r="D70" s="446">
        <v>20003</v>
      </c>
      <c r="E70" s="447">
        <v>9722.7000000000007</v>
      </c>
      <c r="F70" s="443">
        <f t="shared" si="5"/>
        <v>48.606209068639707</v>
      </c>
      <c r="G70" s="160" t="s">
        <v>1116</v>
      </c>
      <c r="H70" s="134">
        <f>E70</f>
        <v>9722.7000000000007</v>
      </c>
      <c r="I70" s="155">
        <f t="shared" si="8"/>
        <v>48.606209068639707</v>
      </c>
      <c r="J70" s="464" t="s">
        <v>934</v>
      </c>
    </row>
    <row r="71" spans="1:12" ht="223.5" customHeight="1" x14ac:dyDescent="0.25">
      <c r="A71" s="1238" t="s">
        <v>332</v>
      </c>
      <c r="B71" s="1246" t="s">
        <v>333</v>
      </c>
      <c r="C71" s="1239" t="s">
        <v>23</v>
      </c>
      <c r="D71" s="446">
        <v>0</v>
      </c>
      <c r="E71" s="447">
        <v>0</v>
      </c>
      <c r="F71" s="443">
        <v>0</v>
      </c>
      <c r="G71" s="1266"/>
      <c r="H71" s="134">
        <f t="shared" si="8"/>
        <v>0</v>
      </c>
      <c r="I71" s="155">
        <f t="shared" si="8"/>
        <v>0</v>
      </c>
      <c r="J71" s="1241" t="s">
        <v>846</v>
      </c>
    </row>
    <row r="72" spans="1:12" ht="108.75" customHeight="1" x14ac:dyDescent="0.25">
      <c r="A72" s="1238" t="s">
        <v>334</v>
      </c>
      <c r="B72" s="1246" t="s">
        <v>335</v>
      </c>
      <c r="C72" s="1239" t="s">
        <v>23</v>
      </c>
      <c r="D72" s="446">
        <v>60200</v>
      </c>
      <c r="E72" s="447">
        <v>30100</v>
      </c>
      <c r="F72" s="443">
        <f t="shared" si="5"/>
        <v>50</v>
      </c>
      <c r="G72" s="1266" t="s">
        <v>1117</v>
      </c>
      <c r="H72" s="134">
        <f t="shared" si="8"/>
        <v>30100</v>
      </c>
      <c r="I72" s="155">
        <f>H72/D72*100</f>
        <v>50</v>
      </c>
      <c r="J72" s="464" t="s">
        <v>934</v>
      </c>
    </row>
    <row r="73" spans="1:12" ht="114" customHeight="1" x14ac:dyDescent="0.25">
      <c r="A73" s="1238" t="s">
        <v>336</v>
      </c>
      <c r="B73" s="1246" t="s">
        <v>337</v>
      </c>
      <c r="C73" s="1239" t="s">
        <v>23</v>
      </c>
      <c r="D73" s="446">
        <v>107804.3</v>
      </c>
      <c r="E73" s="447">
        <v>54001.1</v>
      </c>
      <c r="F73" s="443">
        <f t="shared" si="5"/>
        <v>50.091786691254427</v>
      </c>
      <c r="G73" s="144" t="s">
        <v>1107</v>
      </c>
      <c r="H73" s="134">
        <f t="shared" si="8"/>
        <v>54001.1</v>
      </c>
      <c r="I73" s="155">
        <f t="shared" si="8"/>
        <v>50.091786691254427</v>
      </c>
      <c r="J73" s="464" t="s">
        <v>934</v>
      </c>
    </row>
    <row r="74" spans="1:12" ht="90" x14ac:dyDescent="0.25">
      <c r="A74" s="1238" t="s">
        <v>338</v>
      </c>
      <c r="B74" s="1246" t="s">
        <v>339</v>
      </c>
      <c r="C74" s="1239" t="s">
        <v>23</v>
      </c>
      <c r="D74" s="446">
        <v>0</v>
      </c>
      <c r="E74" s="447">
        <v>0</v>
      </c>
      <c r="F74" s="443">
        <v>0</v>
      </c>
      <c r="G74" s="448"/>
      <c r="H74" s="437">
        <f t="shared" si="8"/>
        <v>0</v>
      </c>
      <c r="I74" s="449">
        <v>0</v>
      </c>
      <c r="J74" s="464" t="s">
        <v>873</v>
      </c>
    </row>
    <row r="75" spans="1:12" ht="93" customHeight="1" x14ac:dyDescent="0.25">
      <c r="A75" s="1238" t="s">
        <v>340</v>
      </c>
      <c r="B75" s="337" t="s">
        <v>341</v>
      </c>
      <c r="C75" s="1239" t="s">
        <v>23</v>
      </c>
      <c r="D75" s="588">
        <f>D76+D77+D78+D79</f>
        <v>5350</v>
      </c>
      <c r="E75" s="588">
        <f>E76+E77+E78+E79</f>
        <v>2057.5</v>
      </c>
      <c r="F75" s="139">
        <f t="shared" si="5"/>
        <v>38.457943925233643</v>
      </c>
      <c r="G75" s="464" t="s">
        <v>864</v>
      </c>
      <c r="H75" s="134">
        <f t="shared" si="8"/>
        <v>2057.5</v>
      </c>
      <c r="I75" s="155">
        <f t="shared" si="8"/>
        <v>38.457943925233643</v>
      </c>
      <c r="J75" s="464"/>
    </row>
    <row r="76" spans="1:12" ht="319.5" customHeight="1" x14ac:dyDescent="0.25">
      <c r="A76" s="1238" t="s">
        <v>342</v>
      </c>
      <c r="B76" s="1246" t="s">
        <v>343</v>
      </c>
      <c r="C76" s="1239" t="s">
        <v>23</v>
      </c>
      <c r="D76" s="446">
        <v>2350</v>
      </c>
      <c r="E76" s="447">
        <v>142.19999999999999</v>
      </c>
      <c r="F76" s="443">
        <f t="shared" si="5"/>
        <v>6.0510638297872337</v>
      </c>
      <c r="G76" s="162" t="s">
        <v>1118</v>
      </c>
      <c r="H76" s="134">
        <f t="shared" si="8"/>
        <v>142.19999999999999</v>
      </c>
      <c r="I76" s="155">
        <f t="shared" si="8"/>
        <v>6.0510638297872337</v>
      </c>
      <c r="J76" s="162" t="s">
        <v>934</v>
      </c>
    </row>
    <row r="77" spans="1:12" ht="217.5" customHeight="1" x14ac:dyDescent="0.25">
      <c r="A77" s="441" t="s">
        <v>345</v>
      </c>
      <c r="B77" s="450" t="s">
        <v>344</v>
      </c>
      <c r="C77" s="501" t="s">
        <v>23</v>
      </c>
      <c r="D77" s="446">
        <v>550</v>
      </c>
      <c r="E77" s="447">
        <v>0</v>
      </c>
      <c r="F77" s="443">
        <f>E77/D77*100</f>
        <v>0</v>
      </c>
      <c r="G77" s="445" t="s">
        <v>1119</v>
      </c>
      <c r="H77" s="437">
        <f t="shared" si="8"/>
        <v>0</v>
      </c>
      <c r="I77" s="449">
        <f t="shared" si="8"/>
        <v>0</v>
      </c>
      <c r="J77" s="162" t="s">
        <v>934</v>
      </c>
    </row>
    <row r="78" spans="1:12" ht="90" customHeight="1" x14ac:dyDescent="0.25">
      <c r="A78" s="441" t="s">
        <v>346</v>
      </c>
      <c r="B78" s="450" t="s">
        <v>892</v>
      </c>
      <c r="C78" s="501" t="s">
        <v>23</v>
      </c>
      <c r="D78" s="446">
        <v>0</v>
      </c>
      <c r="E78" s="447">
        <v>0</v>
      </c>
      <c r="F78" s="443">
        <v>0</v>
      </c>
      <c r="G78" s="445"/>
      <c r="H78" s="437">
        <f>E78</f>
        <v>0</v>
      </c>
      <c r="I78" s="449">
        <f>F78</f>
        <v>0</v>
      </c>
      <c r="J78" s="464" t="s">
        <v>855</v>
      </c>
    </row>
    <row r="79" spans="1:12" ht="253.5" customHeight="1" x14ac:dyDescent="0.25">
      <c r="A79" s="1238" t="s">
        <v>347</v>
      </c>
      <c r="B79" s="1246" t="s">
        <v>893</v>
      </c>
      <c r="C79" s="1239" t="s">
        <v>23</v>
      </c>
      <c r="D79" s="446">
        <v>2450</v>
      </c>
      <c r="E79" s="447">
        <v>1915.3</v>
      </c>
      <c r="F79" s="443">
        <f>E79/D79*100</f>
        <v>78.175510204081633</v>
      </c>
      <c r="G79" s="162" t="s">
        <v>1120</v>
      </c>
      <c r="H79" s="134">
        <f t="shared" si="8"/>
        <v>1915.3</v>
      </c>
      <c r="I79" s="155">
        <f t="shared" si="8"/>
        <v>78.175510204081633</v>
      </c>
      <c r="J79" s="464" t="s">
        <v>1121</v>
      </c>
      <c r="L79" s="156"/>
    </row>
    <row r="80" spans="1:12" ht="25.5" customHeight="1" x14ac:dyDescent="0.25">
      <c r="A80" s="2097" t="s">
        <v>144</v>
      </c>
      <c r="B80" s="2098" t="s">
        <v>1122</v>
      </c>
      <c r="C80" s="589" t="s">
        <v>18</v>
      </c>
      <c r="D80" s="1301">
        <v>0</v>
      </c>
      <c r="E80" s="1301">
        <v>0</v>
      </c>
      <c r="F80" s="1301">
        <v>0</v>
      </c>
      <c r="G80" s="2099"/>
      <c r="H80" s="141">
        <v>0</v>
      </c>
      <c r="I80" s="141">
        <v>0</v>
      </c>
      <c r="J80" s="2100"/>
      <c r="L80" s="156"/>
    </row>
    <row r="81" spans="1:12" ht="77.25" customHeight="1" x14ac:dyDescent="0.25">
      <c r="A81" s="2097"/>
      <c r="B81" s="2098"/>
      <c r="C81" s="589" t="s">
        <v>303</v>
      </c>
      <c r="D81" s="1301">
        <v>0</v>
      </c>
      <c r="E81" s="1301">
        <v>0</v>
      </c>
      <c r="F81" s="1301">
        <v>0</v>
      </c>
      <c r="G81" s="2099"/>
      <c r="H81" s="141">
        <v>0</v>
      </c>
      <c r="I81" s="141">
        <v>0</v>
      </c>
      <c r="J81" s="2100"/>
      <c r="L81" s="156"/>
    </row>
    <row r="82" spans="1:12" ht="82.5" customHeight="1" x14ac:dyDescent="0.25">
      <c r="A82" s="2097"/>
      <c r="B82" s="2098"/>
      <c r="C82" s="589" t="s">
        <v>19</v>
      </c>
      <c r="D82" s="1301">
        <v>0</v>
      </c>
      <c r="E82" s="1301">
        <v>0</v>
      </c>
      <c r="F82" s="1301">
        <v>0</v>
      </c>
      <c r="G82" s="2099"/>
      <c r="H82" s="141">
        <v>0</v>
      </c>
      <c r="I82" s="141">
        <v>0</v>
      </c>
      <c r="J82" s="2100"/>
      <c r="L82" s="156"/>
    </row>
    <row r="83" spans="1:12" ht="90.75" customHeight="1" x14ac:dyDescent="0.25">
      <c r="A83" s="2097"/>
      <c r="B83" s="2098"/>
      <c r="C83" s="589" t="s">
        <v>23</v>
      </c>
      <c r="D83" s="1301">
        <v>0</v>
      </c>
      <c r="E83" s="1301">
        <v>0</v>
      </c>
      <c r="F83" s="1301">
        <v>0</v>
      </c>
      <c r="G83" s="2099"/>
      <c r="H83" s="141">
        <v>0</v>
      </c>
      <c r="I83" s="141">
        <v>0</v>
      </c>
      <c r="J83" s="2100"/>
      <c r="L83" s="156"/>
    </row>
    <row r="84" spans="1:12" ht="17.25" customHeight="1" x14ac:dyDescent="0.25">
      <c r="A84" s="2101" t="s">
        <v>387</v>
      </c>
      <c r="B84" s="1919" t="s">
        <v>1123</v>
      </c>
      <c r="C84" s="539" t="s">
        <v>18</v>
      </c>
      <c r="D84" s="1280">
        <v>0</v>
      </c>
      <c r="E84" s="1280">
        <v>0</v>
      </c>
      <c r="F84" s="1280">
        <v>0</v>
      </c>
      <c r="G84" s="2099"/>
      <c r="H84" s="134">
        <v>0</v>
      </c>
      <c r="I84" s="134">
        <v>0</v>
      </c>
      <c r="J84" s="1498" t="s">
        <v>1124</v>
      </c>
      <c r="L84" s="156"/>
    </row>
    <row r="85" spans="1:12" ht="75" customHeight="1" x14ac:dyDescent="0.25">
      <c r="A85" s="2101"/>
      <c r="B85" s="1919"/>
      <c r="C85" s="539" t="s">
        <v>303</v>
      </c>
      <c r="D85" s="1280">
        <v>0</v>
      </c>
      <c r="E85" s="1280">
        <v>0</v>
      </c>
      <c r="F85" s="1280">
        <v>0</v>
      </c>
      <c r="G85" s="2099"/>
      <c r="H85" s="134">
        <v>0</v>
      </c>
      <c r="I85" s="134">
        <v>0</v>
      </c>
      <c r="J85" s="1498"/>
      <c r="L85" s="156"/>
    </row>
    <row r="86" spans="1:12" ht="75" customHeight="1" x14ac:dyDescent="0.25">
      <c r="A86" s="2101"/>
      <c r="B86" s="1919"/>
      <c r="C86" s="539" t="s">
        <v>19</v>
      </c>
      <c r="D86" s="1280">
        <v>0</v>
      </c>
      <c r="E86" s="1280">
        <v>0</v>
      </c>
      <c r="F86" s="1280">
        <v>0</v>
      </c>
      <c r="G86" s="2099"/>
      <c r="H86" s="134">
        <v>0</v>
      </c>
      <c r="I86" s="134">
        <v>0</v>
      </c>
      <c r="J86" s="1498"/>
      <c r="L86" s="156"/>
    </row>
    <row r="87" spans="1:12" ht="92.25" customHeight="1" x14ac:dyDescent="0.25">
      <c r="A87" s="2101"/>
      <c r="B87" s="1919"/>
      <c r="C87" s="539" t="s">
        <v>23</v>
      </c>
      <c r="D87" s="1280">
        <v>0</v>
      </c>
      <c r="E87" s="1280">
        <v>0</v>
      </c>
      <c r="F87" s="1280">
        <v>0</v>
      </c>
      <c r="G87" s="2099"/>
      <c r="H87" s="134">
        <v>0</v>
      </c>
      <c r="I87" s="134">
        <v>0</v>
      </c>
      <c r="J87" s="1498"/>
      <c r="L87" s="156"/>
    </row>
    <row r="88" spans="1:12" ht="18.75" customHeight="1" x14ac:dyDescent="0.25">
      <c r="A88" s="2101" t="s">
        <v>549</v>
      </c>
      <c r="B88" s="1919" t="s">
        <v>1125</v>
      </c>
      <c r="C88" s="539" t="s">
        <v>18</v>
      </c>
      <c r="D88" s="1280">
        <v>0</v>
      </c>
      <c r="E88" s="1280">
        <v>0</v>
      </c>
      <c r="F88" s="1280">
        <v>0</v>
      </c>
      <c r="G88" s="2099"/>
      <c r="H88" s="134">
        <v>0</v>
      </c>
      <c r="I88" s="134">
        <v>0</v>
      </c>
      <c r="J88" s="1498" t="s">
        <v>1124</v>
      </c>
      <c r="L88" s="156"/>
    </row>
    <row r="89" spans="1:12" ht="71.25" customHeight="1" x14ac:dyDescent="0.25">
      <c r="A89" s="2101"/>
      <c r="B89" s="1919"/>
      <c r="C89" s="539" t="s">
        <v>303</v>
      </c>
      <c r="D89" s="1280">
        <v>0</v>
      </c>
      <c r="E89" s="1280">
        <v>0</v>
      </c>
      <c r="F89" s="1280">
        <v>0</v>
      </c>
      <c r="G89" s="2099"/>
      <c r="H89" s="134">
        <v>0</v>
      </c>
      <c r="I89" s="134">
        <v>0</v>
      </c>
      <c r="J89" s="1498"/>
      <c r="L89" s="156"/>
    </row>
    <row r="90" spans="1:12" ht="75" customHeight="1" x14ac:dyDescent="0.25">
      <c r="A90" s="2101"/>
      <c r="B90" s="1919"/>
      <c r="C90" s="539" t="s">
        <v>19</v>
      </c>
      <c r="D90" s="1280">
        <v>0</v>
      </c>
      <c r="E90" s="1280">
        <v>0</v>
      </c>
      <c r="F90" s="1280">
        <v>0</v>
      </c>
      <c r="G90" s="2099"/>
      <c r="H90" s="134">
        <v>0</v>
      </c>
      <c r="I90" s="134">
        <v>0</v>
      </c>
      <c r="J90" s="1498"/>
      <c r="L90" s="156"/>
    </row>
    <row r="91" spans="1:12" ht="91.5" customHeight="1" x14ac:dyDescent="0.25">
      <c r="A91" s="2101"/>
      <c r="B91" s="1919"/>
      <c r="C91" s="539" t="s">
        <v>23</v>
      </c>
      <c r="D91" s="1280">
        <v>0</v>
      </c>
      <c r="E91" s="1280">
        <v>0</v>
      </c>
      <c r="F91" s="1280">
        <v>0</v>
      </c>
      <c r="G91" s="2099"/>
      <c r="H91" s="134">
        <v>0</v>
      </c>
      <c r="I91" s="134">
        <v>0</v>
      </c>
      <c r="J91" s="1498"/>
      <c r="L91" s="156"/>
    </row>
    <row r="92" spans="1:12" ht="18" customHeight="1" x14ac:dyDescent="0.25">
      <c r="A92" s="1376"/>
      <c r="B92" s="1376" t="s">
        <v>833</v>
      </c>
      <c r="C92" s="363" t="s">
        <v>18</v>
      </c>
      <c r="D92" s="1301">
        <f>D95+D93+D94</f>
        <v>388547.50000000006</v>
      </c>
      <c r="E92" s="1301">
        <f>E95+E93+E94</f>
        <v>197676.59999999998</v>
      </c>
      <c r="F92" s="1301">
        <f>E92*100/D92</f>
        <v>50.875787387642418</v>
      </c>
      <c r="G92" s="1517"/>
      <c r="H92" s="1301">
        <f>H95+H93+H94</f>
        <v>197676.59999999998</v>
      </c>
      <c r="I92" s="1301">
        <f>H92*100/D92</f>
        <v>50.875787387642418</v>
      </c>
      <c r="J92" s="2102"/>
    </row>
    <row r="93" spans="1:12" ht="78" customHeight="1" x14ac:dyDescent="0.25">
      <c r="A93" s="1376"/>
      <c r="B93" s="1376"/>
      <c r="C93" s="363" t="s">
        <v>303</v>
      </c>
      <c r="D93" s="1301">
        <f>D33+D81</f>
        <v>2055.9</v>
      </c>
      <c r="E93" s="1301">
        <f>E33</f>
        <v>1383.3</v>
      </c>
      <c r="F93" s="53">
        <f>E93*100/D93</f>
        <v>67.284400992266157</v>
      </c>
      <c r="G93" s="1517"/>
      <c r="H93" s="141">
        <f t="shared" ref="H93:I95" si="9">E93</f>
        <v>1383.3</v>
      </c>
      <c r="I93" s="141">
        <f t="shared" si="9"/>
        <v>67.284400992266157</v>
      </c>
      <c r="J93" s="2102"/>
    </row>
    <row r="94" spans="1:12" ht="72" customHeight="1" x14ac:dyDescent="0.25">
      <c r="A94" s="1376"/>
      <c r="B94" s="1376"/>
      <c r="C94" s="363" t="s">
        <v>19</v>
      </c>
      <c r="D94" s="1301">
        <f>D34+D82</f>
        <v>1751.4</v>
      </c>
      <c r="E94" s="1301">
        <f>E34</f>
        <v>1178.3</v>
      </c>
      <c r="F94" s="53">
        <f>E94*100/D94</f>
        <v>67.277606486239577</v>
      </c>
      <c r="G94" s="1517"/>
      <c r="H94" s="141">
        <f t="shared" si="9"/>
        <v>1178.3</v>
      </c>
      <c r="I94" s="141">
        <f t="shared" si="9"/>
        <v>67.277606486239577</v>
      </c>
      <c r="J94" s="2102"/>
    </row>
    <row r="95" spans="1:12" ht="88.5" customHeight="1" x14ac:dyDescent="0.25">
      <c r="A95" s="1376"/>
      <c r="B95" s="1376"/>
      <c r="C95" s="363" t="s">
        <v>23</v>
      </c>
      <c r="D95" s="1301">
        <f>D67+D65+D35+D83</f>
        <v>384740.2</v>
      </c>
      <c r="E95" s="1301">
        <f>E67+E65+E35</f>
        <v>195115</v>
      </c>
      <c r="F95" s="53">
        <f>E95*100/D95</f>
        <v>50.713442473648449</v>
      </c>
      <c r="G95" s="1517"/>
      <c r="H95" s="141">
        <f t="shared" si="9"/>
        <v>195115</v>
      </c>
      <c r="I95" s="141">
        <f t="shared" si="9"/>
        <v>50.713442473648449</v>
      </c>
      <c r="J95" s="2102"/>
    </row>
    <row r="96" spans="1:12" ht="35.25" customHeight="1" x14ac:dyDescent="0.25">
      <c r="A96" s="1376" t="s">
        <v>831</v>
      </c>
      <c r="B96" s="1376"/>
      <c r="C96" s="1376"/>
      <c r="D96" s="1376"/>
      <c r="E96" s="1376"/>
      <c r="F96" s="1376"/>
      <c r="G96" s="1376"/>
      <c r="H96" s="1376"/>
      <c r="I96" s="1376"/>
      <c r="J96" s="1376"/>
    </row>
    <row r="97" spans="1:10" ht="35.25" customHeight="1" x14ac:dyDescent="0.25">
      <c r="A97" s="1376" t="s">
        <v>10</v>
      </c>
      <c r="B97" s="2103" t="s">
        <v>1126</v>
      </c>
      <c r="C97" s="589" t="s">
        <v>18</v>
      </c>
      <c r="D97" s="1301">
        <v>0</v>
      </c>
      <c r="E97" s="1301">
        <v>0</v>
      </c>
      <c r="F97" s="1301">
        <v>0</v>
      </c>
      <c r="G97" s="1499"/>
      <c r="H97" s="141">
        <v>0</v>
      </c>
      <c r="I97" s="141">
        <v>0</v>
      </c>
      <c r="J97" s="1499"/>
    </row>
    <row r="98" spans="1:10" ht="81" customHeight="1" x14ac:dyDescent="0.25">
      <c r="A98" s="1376"/>
      <c r="B98" s="2103"/>
      <c r="C98" s="589" t="s">
        <v>303</v>
      </c>
      <c r="D98" s="1301">
        <v>0</v>
      </c>
      <c r="E98" s="1301">
        <v>0</v>
      </c>
      <c r="F98" s="1301">
        <v>0</v>
      </c>
      <c r="G98" s="1499"/>
      <c r="H98" s="141">
        <v>0</v>
      </c>
      <c r="I98" s="141">
        <v>0</v>
      </c>
      <c r="J98" s="1499"/>
    </row>
    <row r="99" spans="1:10" ht="77.25" customHeight="1" x14ac:dyDescent="0.25">
      <c r="A99" s="1376"/>
      <c r="B99" s="2103"/>
      <c r="C99" s="589" t="s">
        <v>19</v>
      </c>
      <c r="D99" s="1301">
        <v>0</v>
      </c>
      <c r="E99" s="1301">
        <v>0</v>
      </c>
      <c r="F99" s="1301">
        <v>0</v>
      </c>
      <c r="G99" s="1499"/>
      <c r="H99" s="141">
        <v>0</v>
      </c>
      <c r="I99" s="141">
        <v>0</v>
      </c>
      <c r="J99" s="1499"/>
    </row>
    <row r="100" spans="1:10" ht="93.75" customHeight="1" x14ac:dyDescent="0.25">
      <c r="A100" s="1376"/>
      <c r="B100" s="2103"/>
      <c r="C100" s="589" t="s">
        <v>23</v>
      </c>
      <c r="D100" s="1301">
        <v>0</v>
      </c>
      <c r="E100" s="1301">
        <v>0</v>
      </c>
      <c r="F100" s="1301">
        <v>0</v>
      </c>
      <c r="G100" s="1499"/>
      <c r="H100" s="141">
        <v>0</v>
      </c>
      <c r="I100" s="141">
        <v>0</v>
      </c>
      <c r="J100" s="1499"/>
    </row>
    <row r="101" spans="1:10" ht="26.25" customHeight="1" x14ac:dyDescent="0.25">
      <c r="A101" s="2064" t="s">
        <v>25</v>
      </c>
      <c r="B101" s="1820" t="s">
        <v>1127</v>
      </c>
      <c r="C101" s="539" t="s">
        <v>18</v>
      </c>
      <c r="D101" s="1280">
        <v>0</v>
      </c>
      <c r="E101" s="1280">
        <v>0</v>
      </c>
      <c r="F101" s="1280">
        <v>0</v>
      </c>
      <c r="G101" s="2104"/>
      <c r="H101" s="134">
        <v>0</v>
      </c>
      <c r="I101" s="134">
        <v>0</v>
      </c>
      <c r="J101" s="1498" t="s">
        <v>855</v>
      </c>
    </row>
    <row r="102" spans="1:10" ht="76.5" customHeight="1" x14ac:dyDescent="0.25">
      <c r="A102" s="2064"/>
      <c r="B102" s="1820"/>
      <c r="C102" s="539" t="s">
        <v>303</v>
      </c>
      <c r="D102" s="1280">
        <v>0</v>
      </c>
      <c r="E102" s="1280">
        <v>0</v>
      </c>
      <c r="F102" s="1280">
        <v>0</v>
      </c>
      <c r="G102" s="2104"/>
      <c r="H102" s="134">
        <v>0</v>
      </c>
      <c r="I102" s="134">
        <v>0</v>
      </c>
      <c r="J102" s="1498"/>
    </row>
    <row r="103" spans="1:10" ht="81.75" customHeight="1" x14ac:dyDescent="0.25">
      <c r="A103" s="2064"/>
      <c r="B103" s="1820"/>
      <c r="C103" s="539" t="s">
        <v>19</v>
      </c>
      <c r="D103" s="1280">
        <v>0</v>
      </c>
      <c r="E103" s="1280">
        <v>0</v>
      </c>
      <c r="F103" s="1280">
        <v>0</v>
      </c>
      <c r="G103" s="2104"/>
      <c r="H103" s="134">
        <v>0</v>
      </c>
      <c r="I103" s="134">
        <v>0</v>
      </c>
      <c r="J103" s="1498"/>
    </row>
    <row r="104" spans="1:10" ht="93.75" customHeight="1" x14ac:dyDescent="0.25">
      <c r="A104" s="2064"/>
      <c r="B104" s="1820"/>
      <c r="C104" s="539" t="s">
        <v>23</v>
      </c>
      <c r="D104" s="1280">
        <v>0</v>
      </c>
      <c r="E104" s="1280">
        <v>0</v>
      </c>
      <c r="F104" s="1280">
        <v>0</v>
      </c>
      <c r="G104" s="2104"/>
      <c r="H104" s="134">
        <v>0</v>
      </c>
      <c r="I104" s="134">
        <v>0</v>
      </c>
      <c r="J104" s="1498"/>
    </row>
    <row r="105" spans="1:10" ht="24.75" customHeight="1" x14ac:dyDescent="0.25">
      <c r="A105" s="2064" t="s">
        <v>35</v>
      </c>
      <c r="B105" s="1820" t="s">
        <v>1128</v>
      </c>
      <c r="C105" s="539" t="s">
        <v>18</v>
      </c>
      <c r="D105" s="1280">
        <v>0</v>
      </c>
      <c r="E105" s="1280">
        <v>0</v>
      </c>
      <c r="F105" s="1280">
        <v>0</v>
      </c>
      <c r="G105" s="2104"/>
      <c r="H105" s="134">
        <v>0</v>
      </c>
      <c r="I105" s="134">
        <v>0</v>
      </c>
      <c r="J105" s="1498" t="s">
        <v>855</v>
      </c>
    </row>
    <row r="106" spans="1:10" ht="79.5" customHeight="1" x14ac:dyDescent="0.25">
      <c r="A106" s="2064"/>
      <c r="B106" s="1820"/>
      <c r="C106" s="539" t="s">
        <v>303</v>
      </c>
      <c r="D106" s="1280">
        <v>0</v>
      </c>
      <c r="E106" s="1280">
        <v>0</v>
      </c>
      <c r="F106" s="1280">
        <v>0</v>
      </c>
      <c r="G106" s="2104"/>
      <c r="H106" s="134">
        <v>0</v>
      </c>
      <c r="I106" s="134">
        <v>0</v>
      </c>
      <c r="J106" s="1498"/>
    </row>
    <row r="107" spans="1:10" ht="79.5" customHeight="1" x14ac:dyDescent="0.25">
      <c r="A107" s="2064"/>
      <c r="B107" s="1820"/>
      <c r="C107" s="539" t="s">
        <v>19</v>
      </c>
      <c r="D107" s="1280">
        <v>0</v>
      </c>
      <c r="E107" s="1280">
        <v>0</v>
      </c>
      <c r="F107" s="1280">
        <v>0</v>
      </c>
      <c r="G107" s="2104"/>
      <c r="H107" s="134">
        <v>0</v>
      </c>
      <c r="I107" s="134">
        <v>0</v>
      </c>
      <c r="J107" s="1498"/>
    </row>
    <row r="108" spans="1:10" ht="93.75" customHeight="1" x14ac:dyDescent="0.25">
      <c r="A108" s="2064"/>
      <c r="B108" s="1820"/>
      <c r="C108" s="539" t="s">
        <v>23</v>
      </c>
      <c r="D108" s="1280">
        <v>0</v>
      </c>
      <c r="E108" s="1280">
        <v>0</v>
      </c>
      <c r="F108" s="1280">
        <v>0</v>
      </c>
      <c r="G108" s="2104"/>
      <c r="H108" s="134">
        <v>0</v>
      </c>
      <c r="I108" s="134">
        <v>0</v>
      </c>
      <c r="J108" s="1498"/>
    </row>
    <row r="109" spans="1:10" ht="22.5" customHeight="1" x14ac:dyDescent="0.25">
      <c r="A109" s="2064" t="s">
        <v>36</v>
      </c>
      <c r="B109" s="1820" t="s">
        <v>1129</v>
      </c>
      <c r="C109" s="539" t="s">
        <v>18</v>
      </c>
      <c r="D109" s="1280">
        <v>0</v>
      </c>
      <c r="E109" s="1280">
        <v>0</v>
      </c>
      <c r="F109" s="1280">
        <v>0</v>
      </c>
      <c r="G109" s="2104"/>
      <c r="H109" s="134">
        <v>0</v>
      </c>
      <c r="I109" s="134">
        <v>0</v>
      </c>
      <c r="J109" s="1498" t="s">
        <v>855</v>
      </c>
    </row>
    <row r="110" spans="1:10" ht="81" customHeight="1" x14ac:dyDescent="0.25">
      <c r="A110" s="2064"/>
      <c r="B110" s="1820"/>
      <c r="C110" s="539" t="s">
        <v>303</v>
      </c>
      <c r="D110" s="1280">
        <v>0</v>
      </c>
      <c r="E110" s="1280">
        <v>0</v>
      </c>
      <c r="F110" s="1280">
        <v>0</v>
      </c>
      <c r="G110" s="2104"/>
      <c r="H110" s="134">
        <v>0</v>
      </c>
      <c r="I110" s="134">
        <v>0</v>
      </c>
      <c r="J110" s="1498"/>
    </row>
    <row r="111" spans="1:10" ht="79.5" customHeight="1" x14ac:dyDescent="0.25">
      <c r="A111" s="2064"/>
      <c r="B111" s="1820"/>
      <c r="C111" s="539" t="s">
        <v>19</v>
      </c>
      <c r="D111" s="1280">
        <v>0</v>
      </c>
      <c r="E111" s="1280">
        <v>0</v>
      </c>
      <c r="F111" s="1280">
        <v>0</v>
      </c>
      <c r="G111" s="2104"/>
      <c r="H111" s="134">
        <v>0</v>
      </c>
      <c r="I111" s="134">
        <v>0</v>
      </c>
      <c r="J111" s="1498"/>
    </row>
    <row r="112" spans="1:10" ht="96.75" customHeight="1" x14ac:dyDescent="0.25">
      <c r="A112" s="2064"/>
      <c r="B112" s="1820"/>
      <c r="C112" s="539" t="s">
        <v>23</v>
      </c>
      <c r="D112" s="1280">
        <v>0</v>
      </c>
      <c r="E112" s="1280">
        <v>0</v>
      </c>
      <c r="F112" s="1280">
        <v>0</v>
      </c>
      <c r="G112" s="2104"/>
      <c r="H112" s="134">
        <v>0</v>
      </c>
      <c r="I112" s="134">
        <v>0</v>
      </c>
      <c r="J112" s="1498"/>
    </row>
    <row r="113" spans="1:10" ht="18" x14ac:dyDescent="0.25">
      <c r="A113" s="1376" t="s">
        <v>14</v>
      </c>
      <c r="B113" s="2103" t="s">
        <v>832</v>
      </c>
      <c r="C113" s="589" t="s">
        <v>18</v>
      </c>
      <c r="D113" s="1301">
        <v>0</v>
      </c>
      <c r="E113" s="1301">
        <v>0</v>
      </c>
      <c r="F113" s="1301">
        <v>0</v>
      </c>
      <c r="G113" s="1499"/>
      <c r="H113" s="141">
        <v>0</v>
      </c>
      <c r="I113" s="141">
        <v>0</v>
      </c>
      <c r="J113" s="1499"/>
    </row>
    <row r="114" spans="1:10" ht="68.25" customHeight="1" x14ac:dyDescent="0.25">
      <c r="A114" s="1376"/>
      <c r="B114" s="2103"/>
      <c r="C114" s="589" t="s">
        <v>303</v>
      </c>
      <c r="D114" s="1301">
        <v>0</v>
      </c>
      <c r="E114" s="1301">
        <v>0</v>
      </c>
      <c r="F114" s="1301">
        <v>0</v>
      </c>
      <c r="G114" s="1499"/>
      <c r="H114" s="141">
        <v>0</v>
      </c>
      <c r="I114" s="141">
        <v>0</v>
      </c>
      <c r="J114" s="1499"/>
    </row>
    <row r="115" spans="1:10" ht="86.25" customHeight="1" x14ac:dyDescent="0.25">
      <c r="A115" s="1376"/>
      <c r="B115" s="2103"/>
      <c r="C115" s="589" t="s">
        <v>19</v>
      </c>
      <c r="D115" s="1301">
        <v>0</v>
      </c>
      <c r="E115" s="1301">
        <v>0</v>
      </c>
      <c r="F115" s="1301">
        <v>0</v>
      </c>
      <c r="G115" s="1499"/>
      <c r="H115" s="141">
        <v>0</v>
      </c>
      <c r="I115" s="141">
        <v>0</v>
      </c>
      <c r="J115" s="1499"/>
    </row>
    <row r="116" spans="1:10" ht="87.75" customHeight="1" x14ac:dyDescent="0.25">
      <c r="A116" s="1376"/>
      <c r="B116" s="2103"/>
      <c r="C116" s="589" t="s">
        <v>23</v>
      </c>
      <c r="D116" s="1301">
        <v>0</v>
      </c>
      <c r="E116" s="1301">
        <v>0</v>
      </c>
      <c r="F116" s="1301">
        <v>0</v>
      </c>
      <c r="G116" s="1499"/>
      <c r="H116" s="141">
        <v>0</v>
      </c>
      <c r="I116" s="141">
        <v>0</v>
      </c>
      <c r="J116" s="1499"/>
    </row>
    <row r="117" spans="1:10" ht="18" x14ac:dyDescent="0.25">
      <c r="A117" s="2064" t="s">
        <v>15</v>
      </c>
      <c r="B117" s="1820" t="s">
        <v>835</v>
      </c>
      <c r="C117" s="539" t="s">
        <v>18</v>
      </c>
      <c r="D117" s="1280">
        <v>0</v>
      </c>
      <c r="E117" s="1280">
        <v>0</v>
      </c>
      <c r="F117" s="1280">
        <v>0</v>
      </c>
      <c r="G117" s="2104"/>
      <c r="H117" s="134">
        <v>0</v>
      </c>
      <c r="I117" s="134">
        <v>0</v>
      </c>
      <c r="J117" s="1498" t="s">
        <v>881</v>
      </c>
    </row>
    <row r="118" spans="1:10" ht="69" customHeight="1" x14ac:dyDescent="0.25">
      <c r="A118" s="2064"/>
      <c r="B118" s="1820"/>
      <c r="C118" s="539" t="s">
        <v>303</v>
      </c>
      <c r="D118" s="1280">
        <v>0</v>
      </c>
      <c r="E118" s="1280">
        <v>0</v>
      </c>
      <c r="F118" s="1280">
        <v>0</v>
      </c>
      <c r="G118" s="2104"/>
      <c r="H118" s="134">
        <v>0</v>
      </c>
      <c r="I118" s="134">
        <v>0</v>
      </c>
      <c r="J118" s="1498"/>
    </row>
    <row r="119" spans="1:10" ht="71.25" customHeight="1" x14ac:dyDescent="0.25">
      <c r="A119" s="2064"/>
      <c r="B119" s="1820"/>
      <c r="C119" s="539" t="s">
        <v>19</v>
      </c>
      <c r="D119" s="1280">
        <v>0</v>
      </c>
      <c r="E119" s="1280">
        <v>0</v>
      </c>
      <c r="F119" s="1280">
        <v>0</v>
      </c>
      <c r="G119" s="2104"/>
      <c r="H119" s="134">
        <v>0</v>
      </c>
      <c r="I119" s="134">
        <v>0</v>
      </c>
      <c r="J119" s="1498"/>
    </row>
    <row r="120" spans="1:10" ht="87.75" customHeight="1" x14ac:dyDescent="0.25">
      <c r="A120" s="2064"/>
      <c r="B120" s="1820"/>
      <c r="C120" s="539" t="s">
        <v>23</v>
      </c>
      <c r="D120" s="1280">
        <v>0</v>
      </c>
      <c r="E120" s="1280">
        <v>0</v>
      </c>
      <c r="F120" s="1280">
        <v>0</v>
      </c>
      <c r="G120" s="2104"/>
      <c r="H120" s="134">
        <v>0</v>
      </c>
      <c r="I120" s="134">
        <v>0</v>
      </c>
      <c r="J120" s="1498"/>
    </row>
    <row r="121" spans="1:10" ht="18" x14ac:dyDescent="0.25">
      <c r="A121" s="2064" t="s">
        <v>28</v>
      </c>
      <c r="B121" s="1820" t="s">
        <v>836</v>
      </c>
      <c r="C121" s="539" t="s">
        <v>18</v>
      </c>
      <c r="D121" s="1280">
        <v>0</v>
      </c>
      <c r="E121" s="1280">
        <v>0</v>
      </c>
      <c r="F121" s="1280">
        <v>0</v>
      </c>
      <c r="G121" s="2104"/>
      <c r="H121" s="134">
        <v>0</v>
      </c>
      <c r="I121" s="134">
        <v>0</v>
      </c>
      <c r="J121" s="1498" t="s">
        <v>881</v>
      </c>
    </row>
    <row r="122" spans="1:10" ht="72" customHeight="1" x14ac:dyDescent="0.25">
      <c r="A122" s="2064"/>
      <c r="B122" s="1820"/>
      <c r="C122" s="539" t="s">
        <v>303</v>
      </c>
      <c r="D122" s="1280">
        <v>0</v>
      </c>
      <c r="E122" s="1280">
        <v>0</v>
      </c>
      <c r="F122" s="1280">
        <v>0</v>
      </c>
      <c r="G122" s="2104"/>
      <c r="H122" s="134">
        <v>0</v>
      </c>
      <c r="I122" s="134">
        <v>0</v>
      </c>
      <c r="J122" s="1498"/>
    </row>
    <row r="123" spans="1:10" ht="72" x14ac:dyDescent="0.25">
      <c r="A123" s="2064"/>
      <c r="B123" s="1820"/>
      <c r="C123" s="539" t="s">
        <v>19</v>
      </c>
      <c r="D123" s="1280">
        <v>0</v>
      </c>
      <c r="E123" s="1280">
        <v>0</v>
      </c>
      <c r="F123" s="1280">
        <v>0</v>
      </c>
      <c r="G123" s="2104"/>
      <c r="H123" s="134">
        <v>0</v>
      </c>
      <c r="I123" s="134">
        <v>0</v>
      </c>
      <c r="J123" s="1498"/>
    </row>
    <row r="124" spans="1:10" ht="90" x14ac:dyDescent="0.25">
      <c r="A124" s="2064"/>
      <c r="B124" s="1820"/>
      <c r="C124" s="539" t="s">
        <v>23</v>
      </c>
      <c r="D124" s="1280">
        <v>0</v>
      </c>
      <c r="E124" s="1280">
        <v>0</v>
      </c>
      <c r="F124" s="1280">
        <v>0</v>
      </c>
      <c r="G124" s="2104"/>
      <c r="H124" s="134">
        <v>0</v>
      </c>
      <c r="I124" s="134">
        <v>0</v>
      </c>
      <c r="J124" s="1498"/>
    </row>
    <row r="125" spans="1:10" ht="22.5" customHeight="1" x14ac:dyDescent="0.25">
      <c r="A125" s="2064" t="s">
        <v>362</v>
      </c>
      <c r="B125" s="1820" t="s">
        <v>837</v>
      </c>
      <c r="C125" s="539" t="s">
        <v>18</v>
      </c>
      <c r="D125" s="1280">
        <v>0</v>
      </c>
      <c r="E125" s="1280">
        <v>0</v>
      </c>
      <c r="F125" s="1280">
        <v>0</v>
      </c>
      <c r="G125" s="2104"/>
      <c r="H125" s="134">
        <v>0</v>
      </c>
      <c r="I125" s="134">
        <v>0</v>
      </c>
      <c r="J125" s="1498" t="s">
        <v>881</v>
      </c>
    </row>
    <row r="126" spans="1:10" ht="72" customHeight="1" x14ac:dyDescent="0.25">
      <c r="A126" s="2064"/>
      <c r="B126" s="1820"/>
      <c r="C126" s="539" t="s">
        <v>303</v>
      </c>
      <c r="D126" s="1280">
        <v>0</v>
      </c>
      <c r="E126" s="1280">
        <v>0</v>
      </c>
      <c r="F126" s="1280">
        <v>0</v>
      </c>
      <c r="G126" s="2104"/>
      <c r="H126" s="134">
        <v>0</v>
      </c>
      <c r="I126" s="134">
        <v>0</v>
      </c>
      <c r="J126" s="1498"/>
    </row>
    <row r="127" spans="1:10" ht="72" x14ac:dyDescent="0.25">
      <c r="A127" s="2064"/>
      <c r="B127" s="1820"/>
      <c r="C127" s="539" t="s">
        <v>19</v>
      </c>
      <c r="D127" s="1280">
        <v>0</v>
      </c>
      <c r="E127" s="1280">
        <v>0</v>
      </c>
      <c r="F127" s="1280">
        <v>0</v>
      </c>
      <c r="G127" s="2104"/>
      <c r="H127" s="134">
        <v>0</v>
      </c>
      <c r="I127" s="134">
        <v>0</v>
      </c>
      <c r="J127" s="1498"/>
    </row>
    <row r="128" spans="1:10" ht="90" x14ac:dyDescent="0.25">
      <c r="A128" s="2064"/>
      <c r="B128" s="1820"/>
      <c r="C128" s="539" t="s">
        <v>23</v>
      </c>
      <c r="D128" s="1280">
        <v>0</v>
      </c>
      <c r="E128" s="1280">
        <v>0</v>
      </c>
      <c r="F128" s="1280">
        <v>0</v>
      </c>
      <c r="G128" s="2104"/>
      <c r="H128" s="134">
        <v>0</v>
      </c>
      <c r="I128" s="134">
        <v>0</v>
      </c>
      <c r="J128" s="1498"/>
    </row>
    <row r="129" spans="1:10" ht="18" x14ac:dyDescent="0.25">
      <c r="A129" s="2064" t="s">
        <v>364</v>
      </c>
      <c r="B129" s="1820" t="s">
        <v>838</v>
      </c>
      <c r="C129" s="539" t="s">
        <v>18</v>
      </c>
      <c r="D129" s="1280">
        <v>0</v>
      </c>
      <c r="E129" s="1280">
        <v>0</v>
      </c>
      <c r="F129" s="1280">
        <v>0</v>
      </c>
      <c r="G129" s="2104"/>
      <c r="H129" s="134">
        <v>0</v>
      </c>
      <c r="I129" s="134">
        <v>0</v>
      </c>
      <c r="J129" s="1498" t="s">
        <v>881</v>
      </c>
    </row>
    <row r="130" spans="1:10" ht="72" customHeight="1" x14ac:dyDescent="0.25">
      <c r="A130" s="2064"/>
      <c r="B130" s="1820"/>
      <c r="C130" s="539" t="s">
        <v>303</v>
      </c>
      <c r="D130" s="1280">
        <v>0</v>
      </c>
      <c r="E130" s="1280">
        <v>0</v>
      </c>
      <c r="F130" s="1280">
        <v>0</v>
      </c>
      <c r="G130" s="2104"/>
      <c r="H130" s="134">
        <v>0</v>
      </c>
      <c r="I130" s="134">
        <v>0</v>
      </c>
      <c r="J130" s="1498"/>
    </row>
    <row r="131" spans="1:10" ht="72" x14ac:dyDescent="0.25">
      <c r="A131" s="2064"/>
      <c r="B131" s="1820"/>
      <c r="C131" s="539" t="s">
        <v>19</v>
      </c>
      <c r="D131" s="1280">
        <v>0</v>
      </c>
      <c r="E131" s="1280">
        <v>0</v>
      </c>
      <c r="F131" s="1280">
        <v>0</v>
      </c>
      <c r="G131" s="2104"/>
      <c r="H131" s="134">
        <v>0</v>
      </c>
      <c r="I131" s="134">
        <v>0</v>
      </c>
      <c r="J131" s="1498"/>
    </row>
    <row r="132" spans="1:10" ht="90" x14ac:dyDescent="0.25">
      <c r="A132" s="2064"/>
      <c r="B132" s="1820"/>
      <c r="C132" s="539" t="s">
        <v>23</v>
      </c>
      <c r="D132" s="1280">
        <v>0</v>
      </c>
      <c r="E132" s="1280">
        <v>0</v>
      </c>
      <c r="F132" s="1280">
        <v>0</v>
      </c>
      <c r="G132" s="2104"/>
      <c r="H132" s="134">
        <v>0</v>
      </c>
      <c r="I132" s="134">
        <v>0</v>
      </c>
      <c r="J132" s="1498"/>
    </row>
    <row r="133" spans="1:10" ht="18" x14ac:dyDescent="0.25">
      <c r="A133" s="2064"/>
      <c r="B133" s="1376" t="s">
        <v>834</v>
      </c>
      <c r="C133" s="502" t="s">
        <v>18</v>
      </c>
      <c r="D133" s="1280">
        <v>0</v>
      </c>
      <c r="E133" s="1280">
        <v>0</v>
      </c>
      <c r="F133" s="1280">
        <v>0</v>
      </c>
      <c r="G133" s="164"/>
      <c r="H133" s="134">
        <v>0</v>
      </c>
      <c r="I133" s="134">
        <v>0</v>
      </c>
      <c r="J133" s="360"/>
    </row>
    <row r="134" spans="1:10" ht="72" x14ac:dyDescent="0.25">
      <c r="A134" s="2064"/>
      <c r="B134" s="1376"/>
      <c r="C134" s="502" t="s">
        <v>303</v>
      </c>
      <c r="D134" s="1280">
        <v>0</v>
      </c>
      <c r="E134" s="1280">
        <v>0</v>
      </c>
      <c r="F134" s="1280">
        <v>0</v>
      </c>
      <c r="G134" s="2104"/>
      <c r="H134" s="134">
        <v>0</v>
      </c>
      <c r="I134" s="134">
        <v>0</v>
      </c>
      <c r="J134" s="2102"/>
    </row>
    <row r="135" spans="1:10" ht="90" x14ac:dyDescent="0.25">
      <c r="A135" s="2064"/>
      <c r="B135" s="1376"/>
      <c r="C135" s="502" t="s">
        <v>19</v>
      </c>
      <c r="D135" s="1280">
        <v>0</v>
      </c>
      <c r="E135" s="1280">
        <v>0</v>
      </c>
      <c r="F135" s="1280">
        <v>0</v>
      </c>
      <c r="G135" s="2104"/>
      <c r="H135" s="134">
        <v>0</v>
      </c>
      <c r="I135" s="134">
        <v>0</v>
      </c>
      <c r="J135" s="2102"/>
    </row>
    <row r="136" spans="1:10" ht="90" x14ac:dyDescent="0.25">
      <c r="A136" s="2064"/>
      <c r="B136" s="1376"/>
      <c r="C136" s="502" t="s">
        <v>23</v>
      </c>
      <c r="D136" s="1280">
        <v>0</v>
      </c>
      <c r="E136" s="1280">
        <v>0</v>
      </c>
      <c r="F136" s="1280">
        <v>0</v>
      </c>
      <c r="G136" s="2104"/>
      <c r="H136" s="134">
        <v>0</v>
      </c>
      <c r="I136" s="134">
        <v>0</v>
      </c>
      <c r="J136" s="2102"/>
    </row>
    <row r="137" spans="1:10" ht="23.25" customHeight="1" x14ac:dyDescent="0.25">
      <c r="A137" s="133"/>
      <c r="B137" s="1383" t="s">
        <v>890</v>
      </c>
      <c r="C137" s="1383"/>
      <c r="D137" s="1383"/>
      <c r="E137" s="1383"/>
      <c r="F137" s="1383"/>
      <c r="G137" s="1383"/>
      <c r="H137" s="1383"/>
      <c r="I137" s="1383"/>
      <c r="J137" s="1383"/>
    </row>
    <row r="138" spans="1:10" s="151" customFormat="1" ht="93" hidden="1" customHeight="1" x14ac:dyDescent="0.3">
      <c r="A138" s="1244" t="s">
        <v>10</v>
      </c>
      <c r="B138" s="126" t="s">
        <v>348</v>
      </c>
      <c r="C138" s="126" t="s">
        <v>23</v>
      </c>
      <c r="D138" s="141">
        <v>0</v>
      </c>
      <c r="E138" s="141">
        <f>E139</f>
        <v>0</v>
      </c>
      <c r="F138" s="141">
        <v>0</v>
      </c>
      <c r="G138" s="142"/>
      <c r="H138" s="141">
        <f>E138</f>
        <v>0</v>
      </c>
      <c r="I138" s="159">
        <v>0</v>
      </c>
      <c r="J138" s="464"/>
    </row>
    <row r="139" spans="1:10" ht="108" hidden="1" x14ac:dyDescent="0.25">
      <c r="A139" s="1238" t="s">
        <v>25</v>
      </c>
      <c r="B139" s="540" t="s">
        <v>349</v>
      </c>
      <c r="C139" s="540" t="s">
        <v>23</v>
      </c>
      <c r="D139" s="134">
        <v>0</v>
      </c>
      <c r="E139" s="139">
        <v>0</v>
      </c>
      <c r="F139" s="165">
        <v>0</v>
      </c>
      <c r="G139" s="162"/>
      <c r="H139" s="134">
        <f t="shared" ref="H139:I143" si="10">E139</f>
        <v>0</v>
      </c>
      <c r="I139" s="135">
        <f t="shared" si="10"/>
        <v>0</v>
      </c>
      <c r="J139" s="464"/>
    </row>
    <row r="140" spans="1:10" ht="94.5" customHeight="1" x14ac:dyDescent="0.25">
      <c r="A140" s="1244" t="s">
        <v>10</v>
      </c>
      <c r="B140" s="126" t="s">
        <v>348</v>
      </c>
      <c r="C140" s="126" t="s">
        <v>23</v>
      </c>
      <c r="D140" s="141">
        <v>0</v>
      </c>
      <c r="E140" s="152">
        <v>0</v>
      </c>
      <c r="F140" s="152">
        <v>0</v>
      </c>
      <c r="G140" s="162"/>
      <c r="H140" s="503">
        <v>0</v>
      </c>
      <c r="I140" s="503">
        <v>0</v>
      </c>
      <c r="J140" s="464"/>
    </row>
    <row r="141" spans="1:10" ht="93" customHeight="1" x14ac:dyDescent="0.25">
      <c r="A141" s="1238" t="s">
        <v>25</v>
      </c>
      <c r="B141" s="540" t="s">
        <v>349</v>
      </c>
      <c r="C141" s="540" t="s">
        <v>23</v>
      </c>
      <c r="D141" s="134">
        <v>0</v>
      </c>
      <c r="E141" s="139">
        <v>0</v>
      </c>
      <c r="F141" s="139">
        <v>0</v>
      </c>
      <c r="G141" s="162"/>
      <c r="H141" s="134">
        <v>0</v>
      </c>
      <c r="I141" s="134">
        <v>0</v>
      </c>
      <c r="J141" s="464" t="s">
        <v>855</v>
      </c>
    </row>
    <row r="142" spans="1:10" ht="148.5" customHeight="1" x14ac:dyDescent="0.25">
      <c r="A142" s="1244" t="s">
        <v>14</v>
      </c>
      <c r="B142" s="1245" t="s">
        <v>350</v>
      </c>
      <c r="C142" s="363" t="s">
        <v>19</v>
      </c>
      <c r="D142" s="141">
        <f>D143</f>
        <v>4193</v>
      </c>
      <c r="E142" s="141">
        <f>E143</f>
        <v>1710.2</v>
      </c>
      <c r="F142" s="166">
        <f t="shared" ref="F142:F143" si="11">E142/D142*100</f>
        <v>40.787025995707133</v>
      </c>
      <c r="G142" s="467"/>
      <c r="H142" s="141">
        <f t="shared" si="10"/>
        <v>1710.2</v>
      </c>
      <c r="I142" s="129">
        <f t="shared" si="10"/>
        <v>40.787025995707133</v>
      </c>
      <c r="J142" s="361"/>
    </row>
    <row r="143" spans="1:10" ht="170.25" customHeight="1" x14ac:dyDescent="0.25">
      <c r="A143" s="1238" t="s">
        <v>15</v>
      </c>
      <c r="B143" s="1239" t="s">
        <v>351</v>
      </c>
      <c r="C143" s="1306" t="s">
        <v>19</v>
      </c>
      <c r="D143" s="437">
        <v>4193</v>
      </c>
      <c r="E143" s="438">
        <v>1710.2</v>
      </c>
      <c r="F143" s="451">
        <f t="shared" si="11"/>
        <v>40.787025995707133</v>
      </c>
      <c r="G143" s="1240" t="s">
        <v>1130</v>
      </c>
      <c r="H143" s="134">
        <f t="shared" si="10"/>
        <v>1710.2</v>
      </c>
      <c r="I143" s="135">
        <f t="shared" si="10"/>
        <v>40.787025995707133</v>
      </c>
      <c r="J143" s="495" t="s">
        <v>934</v>
      </c>
    </row>
    <row r="144" spans="1:10" ht="90" x14ac:dyDescent="0.25">
      <c r="A144" s="1237"/>
      <c r="B144" s="1237" t="s">
        <v>352</v>
      </c>
      <c r="C144" s="363" t="s">
        <v>19</v>
      </c>
      <c r="D144" s="149">
        <f>D142</f>
        <v>4193</v>
      </c>
      <c r="E144" s="149">
        <f>E142</f>
        <v>1710.2</v>
      </c>
      <c r="F144" s="149">
        <f>E144*100/D144</f>
        <v>40.787025995707133</v>
      </c>
      <c r="G144" s="167"/>
      <c r="H144" s="149">
        <f>E144</f>
        <v>1710.2</v>
      </c>
      <c r="I144" s="149">
        <f>H144*100/D144</f>
        <v>40.787025995707133</v>
      </c>
      <c r="J144" s="167"/>
    </row>
    <row r="145" spans="1:10" ht="18" x14ac:dyDescent="0.25">
      <c r="A145" s="1376" t="s">
        <v>34</v>
      </c>
      <c r="B145" s="1376"/>
      <c r="C145" s="1376"/>
      <c r="D145" s="1376"/>
      <c r="E145" s="1376"/>
      <c r="F145" s="1376"/>
      <c r="G145" s="1376"/>
      <c r="H145" s="1376"/>
      <c r="I145" s="1376"/>
      <c r="J145" s="1376"/>
    </row>
    <row r="146" spans="1:10" ht="93" customHeight="1" x14ac:dyDescent="0.25">
      <c r="A146" s="1244" t="s">
        <v>10</v>
      </c>
      <c r="B146" s="1282" t="s">
        <v>353</v>
      </c>
      <c r="C146" s="589" t="s">
        <v>23</v>
      </c>
      <c r="D146" s="169">
        <f t="shared" ref="D146:F147" si="12">D147</f>
        <v>4961.2</v>
      </c>
      <c r="E146" s="169">
        <f t="shared" si="12"/>
        <v>91.9</v>
      </c>
      <c r="F146" s="169">
        <f t="shared" si="12"/>
        <v>1.8523744255422077</v>
      </c>
      <c r="G146" s="170"/>
      <c r="H146" s="169">
        <f t="shared" ref="H146:I149" si="13">E146</f>
        <v>91.9</v>
      </c>
      <c r="I146" s="169">
        <f t="shared" si="13"/>
        <v>1.8523744255422077</v>
      </c>
      <c r="J146" s="170"/>
    </row>
    <row r="147" spans="1:10" ht="87.75" customHeight="1" x14ac:dyDescent="0.25">
      <c r="A147" s="1238" t="s">
        <v>25</v>
      </c>
      <c r="B147" s="1314" t="s">
        <v>354</v>
      </c>
      <c r="C147" s="539" t="s">
        <v>23</v>
      </c>
      <c r="D147" s="171">
        <f t="shared" si="12"/>
        <v>4961.2</v>
      </c>
      <c r="E147" s="171">
        <f t="shared" si="12"/>
        <v>91.9</v>
      </c>
      <c r="F147" s="171">
        <f t="shared" si="12"/>
        <v>1.8523744255422077</v>
      </c>
      <c r="G147" s="609" t="s">
        <v>856</v>
      </c>
      <c r="H147" s="134">
        <f t="shared" si="13"/>
        <v>91.9</v>
      </c>
      <c r="I147" s="135">
        <f t="shared" si="13"/>
        <v>1.8523744255422077</v>
      </c>
      <c r="J147" s="609"/>
    </row>
    <row r="148" spans="1:10" ht="314.25" customHeight="1" x14ac:dyDescent="0.25">
      <c r="A148" s="1238" t="s">
        <v>285</v>
      </c>
      <c r="B148" s="1306" t="s">
        <v>355</v>
      </c>
      <c r="C148" s="539" t="s">
        <v>23</v>
      </c>
      <c r="D148" s="452">
        <v>4961.2</v>
      </c>
      <c r="E148" s="453">
        <v>91.9</v>
      </c>
      <c r="F148" s="451">
        <f>E148/D148*100</f>
        <v>1.8523744255422077</v>
      </c>
      <c r="G148" s="464" t="s">
        <v>1131</v>
      </c>
      <c r="H148" s="134">
        <f t="shared" si="13"/>
        <v>91.9</v>
      </c>
      <c r="I148" s="135">
        <f t="shared" si="13"/>
        <v>1.8523744255422077</v>
      </c>
      <c r="J148" s="162" t="s">
        <v>934</v>
      </c>
    </row>
    <row r="149" spans="1:10" ht="90" x14ac:dyDescent="0.25">
      <c r="A149" s="133"/>
      <c r="B149" s="1243" t="s">
        <v>91</v>
      </c>
      <c r="C149" s="148" t="s">
        <v>23</v>
      </c>
      <c r="D149" s="141">
        <f>D146</f>
        <v>4961.2</v>
      </c>
      <c r="E149" s="141">
        <f>E146</f>
        <v>91.9</v>
      </c>
      <c r="F149" s="129">
        <f>E149*100/D149</f>
        <v>1.8523744255422077</v>
      </c>
      <c r="G149" s="467"/>
      <c r="H149" s="141">
        <f t="shared" si="13"/>
        <v>91.9</v>
      </c>
      <c r="I149" s="129">
        <f t="shared" si="13"/>
        <v>1.8523744255422077</v>
      </c>
      <c r="J149" s="150"/>
    </row>
    <row r="150" spans="1:10" ht="19.5" customHeight="1" x14ac:dyDescent="0.25">
      <c r="A150" s="1376"/>
      <c r="B150" s="1376" t="s">
        <v>87</v>
      </c>
      <c r="C150" s="589" t="s">
        <v>18</v>
      </c>
      <c r="D150" s="166">
        <f>D151+D153+D152</f>
        <v>508541.3000000001</v>
      </c>
      <c r="E150" s="166">
        <f>E151+E153+E152</f>
        <v>254133.49999999997</v>
      </c>
      <c r="F150" s="166">
        <f>E150/D150*100</f>
        <v>49.973030705667348</v>
      </c>
      <c r="G150" s="2105"/>
      <c r="H150" s="166">
        <f>H151+H153+H152</f>
        <v>254133.49999999997</v>
      </c>
      <c r="I150" s="166">
        <f>F150</f>
        <v>49.973030705667348</v>
      </c>
      <c r="J150" s="2106"/>
    </row>
    <row r="151" spans="1:10" ht="80.25" customHeight="1" x14ac:dyDescent="0.25">
      <c r="A151" s="1376"/>
      <c r="B151" s="1376"/>
      <c r="C151" s="589" t="s">
        <v>303</v>
      </c>
      <c r="D151" s="166">
        <f>D93</f>
        <v>2055.9</v>
      </c>
      <c r="E151" s="166">
        <f>E93</f>
        <v>1383.3</v>
      </c>
      <c r="F151" s="166">
        <f>E151*100/D151</f>
        <v>67.284400992266157</v>
      </c>
      <c r="G151" s="2105"/>
      <c r="H151" s="166">
        <f>E151</f>
        <v>1383.3</v>
      </c>
      <c r="I151" s="166">
        <f>F151</f>
        <v>67.284400992266157</v>
      </c>
      <c r="J151" s="2106"/>
    </row>
    <row r="152" spans="1:10" ht="83.25" customHeight="1" x14ac:dyDescent="0.25">
      <c r="A152" s="1376"/>
      <c r="B152" s="1376"/>
      <c r="C152" s="172" t="s">
        <v>19</v>
      </c>
      <c r="D152" s="166">
        <f>D144+D94</f>
        <v>5944.4</v>
      </c>
      <c r="E152" s="166">
        <f>E144+E94</f>
        <v>2888.5</v>
      </c>
      <c r="F152" s="149">
        <f>E152/D152*100</f>
        <v>48.591952089361421</v>
      </c>
      <c r="G152" s="2105"/>
      <c r="H152" s="166">
        <f>E152</f>
        <v>2888.5</v>
      </c>
      <c r="I152" s="166">
        <f>H152/D152*100</f>
        <v>48.591952089361421</v>
      </c>
      <c r="J152" s="2106"/>
    </row>
    <row r="153" spans="1:10" ht="90" x14ac:dyDescent="0.25">
      <c r="A153" s="1376"/>
      <c r="B153" s="1376"/>
      <c r="C153" s="589" t="s">
        <v>23</v>
      </c>
      <c r="D153" s="166">
        <f>D149+D95+D30+D20</f>
        <v>500541.00000000006</v>
      </c>
      <c r="E153" s="166">
        <f>E149+E95+E30+E20</f>
        <v>249861.69999999998</v>
      </c>
      <c r="F153" s="166">
        <f>E153*100/D153</f>
        <v>49.918328368705055</v>
      </c>
      <c r="G153" s="2105"/>
      <c r="H153" s="166">
        <f>H149+H95+H30+H20</f>
        <v>249861.69999999998</v>
      </c>
      <c r="I153" s="166">
        <f>F153</f>
        <v>49.918328368705055</v>
      </c>
      <c r="J153" s="2106"/>
    </row>
    <row r="154" spans="1:10" ht="18" x14ac:dyDescent="0.25">
      <c r="A154" s="173"/>
      <c r="B154" s="587"/>
      <c r="C154" s="174"/>
      <c r="D154" s="175"/>
      <c r="E154" s="175"/>
      <c r="F154" s="176"/>
      <c r="G154" s="177"/>
      <c r="H154" s="175"/>
      <c r="I154" s="175"/>
      <c r="J154" s="178"/>
    </row>
  </sheetData>
  <mergeCells count="87">
    <mergeCell ref="A129:A132"/>
    <mergeCell ref="B129:B132"/>
    <mergeCell ref="G129:G132"/>
    <mergeCell ref="J129:J132"/>
    <mergeCell ref="A150:A153"/>
    <mergeCell ref="B150:B153"/>
    <mergeCell ref="G150:G153"/>
    <mergeCell ref="J150:J153"/>
    <mergeCell ref="A133:A136"/>
    <mergeCell ref="B133:B136"/>
    <mergeCell ref="G134:G136"/>
    <mergeCell ref="J134:J136"/>
    <mergeCell ref="B137:J137"/>
    <mergeCell ref="A145:J145"/>
    <mergeCell ref="A121:A124"/>
    <mergeCell ref="B121:B124"/>
    <mergeCell ref="G121:G124"/>
    <mergeCell ref="J121:J124"/>
    <mergeCell ref="A125:A128"/>
    <mergeCell ref="B125:B128"/>
    <mergeCell ref="G125:G128"/>
    <mergeCell ref="J125:J128"/>
    <mergeCell ref="A113:A116"/>
    <mergeCell ref="B113:B116"/>
    <mergeCell ref="G113:G116"/>
    <mergeCell ref="J113:J116"/>
    <mergeCell ref="A117:A120"/>
    <mergeCell ref="B117:B120"/>
    <mergeCell ref="G117:G120"/>
    <mergeCell ref="J117:J120"/>
    <mergeCell ref="A105:A108"/>
    <mergeCell ref="B105:B108"/>
    <mergeCell ref="G105:G108"/>
    <mergeCell ref="J105:J108"/>
    <mergeCell ref="A109:A112"/>
    <mergeCell ref="B109:B112"/>
    <mergeCell ref="G109:G112"/>
    <mergeCell ref="J109:J112"/>
    <mergeCell ref="A101:A104"/>
    <mergeCell ref="B101:B104"/>
    <mergeCell ref="G101:G104"/>
    <mergeCell ref="J101:J104"/>
    <mergeCell ref="A97:A100"/>
    <mergeCell ref="B97:B100"/>
    <mergeCell ref="G97:G100"/>
    <mergeCell ref="J97:J100"/>
    <mergeCell ref="A96:J96"/>
    <mergeCell ref="A92:A95"/>
    <mergeCell ref="B92:B95"/>
    <mergeCell ref="G92:G95"/>
    <mergeCell ref="J92:J95"/>
    <mergeCell ref="A88:A91"/>
    <mergeCell ref="B88:B91"/>
    <mergeCell ref="G88:G91"/>
    <mergeCell ref="J88:J91"/>
    <mergeCell ref="A84:A87"/>
    <mergeCell ref="B84:B87"/>
    <mergeCell ref="G84:G87"/>
    <mergeCell ref="J84:J87"/>
    <mergeCell ref="A80:A83"/>
    <mergeCell ref="B80:B83"/>
    <mergeCell ref="G80:G83"/>
    <mergeCell ref="J80:J83"/>
    <mergeCell ref="A44:A47"/>
    <mergeCell ref="B44:B47"/>
    <mergeCell ref="G44:G47"/>
    <mergeCell ref="J44:J47"/>
    <mergeCell ref="B21:J21"/>
    <mergeCell ref="B31:J31"/>
    <mergeCell ref="A32:A35"/>
    <mergeCell ref="B32:B35"/>
    <mergeCell ref="G32:G35"/>
    <mergeCell ref="J32:J35"/>
    <mergeCell ref="A36:A39"/>
    <mergeCell ref="B36:B39"/>
    <mergeCell ref="G36:G39"/>
    <mergeCell ref="J36:J39"/>
    <mergeCell ref="A40:A43"/>
    <mergeCell ref="B40:B43"/>
    <mergeCell ref="G40:G43"/>
    <mergeCell ref="J40:J43"/>
    <mergeCell ref="A9:J9"/>
    <mergeCell ref="A2:J2"/>
    <mergeCell ref="A3:J3"/>
    <mergeCell ref="A4:J4"/>
    <mergeCell ref="A5:J5"/>
    <mergeCell ref="A6:J6"/>
  </mergeCells>
  <pageMargins left="0.78740157480314965" right="0.39370078740157483" top="0.78740157480314965" bottom="0.78740157480314965" header="0.51181102362204722" footer="0.39370078740157483"/>
  <pageSetup paperSize="9" scale="62" firstPageNumber="14" orientation="landscape" useFirstPageNumber="1" r:id="rId1"/>
  <headerFooter alignWithMargins="0">
    <oddFooter>&amp;R&amp;"Arial,обычный"&amp;14&amp;P</oddFooter>
  </headerFooter>
  <rowBreaks count="8" manualBreakCount="8">
    <brk id="30" max="16383" man="1"/>
    <brk id="39" max="16383" man="1"/>
    <brk id="83" max="16383" man="1"/>
    <brk id="95" max="16383" man="1"/>
    <brk id="104" max="16383" man="1"/>
    <brk id="112" max="16383" man="1"/>
    <brk id="124" max="16383" man="1"/>
    <brk id="1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J119"/>
  <sheetViews>
    <sheetView zoomScale="70" zoomScaleNormal="70" zoomScalePageLayoutView="60" workbookViewId="0">
      <selection activeCell="A7" sqref="A7:J116"/>
    </sheetView>
  </sheetViews>
  <sheetFormatPr defaultColWidth="27.7109375" defaultRowHeight="18.75" x14ac:dyDescent="0.3"/>
  <cols>
    <col min="1" max="1" width="8.7109375" style="179" customWidth="1"/>
    <col min="2" max="2" width="45.7109375" style="193" customWidth="1"/>
    <col min="3" max="3" width="15.7109375" style="179" customWidth="1"/>
    <col min="4" max="5" width="17.7109375" style="179" customWidth="1"/>
    <col min="6" max="6" width="12.7109375" style="179" customWidth="1"/>
    <col min="7" max="7" width="35.7109375" style="180" customWidth="1"/>
    <col min="8" max="8" width="17.7109375" style="179" customWidth="1"/>
    <col min="9" max="9" width="12.7109375" style="179" customWidth="1"/>
    <col min="10" max="10" width="30.7109375" style="180" customWidth="1"/>
    <col min="11" max="176" width="8.7109375" style="179" customWidth="1"/>
    <col min="177" max="177" width="10.42578125" style="179" customWidth="1"/>
    <col min="178" max="178" width="80.42578125" style="179" customWidth="1"/>
    <col min="179" max="179" width="19.5703125" style="179" customWidth="1"/>
    <col min="180" max="256" width="27.7109375" style="179"/>
    <col min="257" max="257" width="8.7109375" style="179" customWidth="1"/>
    <col min="258" max="258" width="45.7109375" style="179" customWidth="1"/>
    <col min="259" max="259" width="15.7109375" style="179" customWidth="1"/>
    <col min="260" max="261" width="17.7109375" style="179" customWidth="1"/>
    <col min="262" max="262" width="15.28515625" style="179" customWidth="1"/>
    <col min="263" max="263" width="35.7109375" style="179" customWidth="1"/>
    <col min="264" max="264" width="17.7109375" style="179" customWidth="1"/>
    <col min="265" max="265" width="15.28515625" style="179" customWidth="1"/>
    <col min="266" max="266" width="30.7109375" style="179" customWidth="1"/>
    <col min="267" max="432" width="8.7109375" style="179" customWidth="1"/>
    <col min="433" max="433" width="10.42578125" style="179" customWidth="1"/>
    <col min="434" max="434" width="80.42578125" style="179" customWidth="1"/>
    <col min="435" max="435" width="19.5703125" style="179" customWidth="1"/>
    <col min="436" max="512" width="27.7109375" style="179"/>
    <col min="513" max="513" width="8.7109375" style="179" customWidth="1"/>
    <col min="514" max="514" width="45.7109375" style="179" customWidth="1"/>
    <col min="515" max="515" width="15.7109375" style="179" customWidth="1"/>
    <col min="516" max="517" width="17.7109375" style="179" customWidth="1"/>
    <col min="518" max="518" width="15.28515625" style="179" customWidth="1"/>
    <col min="519" max="519" width="35.7109375" style="179" customWidth="1"/>
    <col min="520" max="520" width="17.7109375" style="179" customWidth="1"/>
    <col min="521" max="521" width="15.28515625" style="179" customWidth="1"/>
    <col min="522" max="522" width="30.7109375" style="179" customWidth="1"/>
    <col min="523" max="688" width="8.7109375" style="179" customWidth="1"/>
    <col min="689" max="689" width="10.42578125" style="179" customWidth="1"/>
    <col min="690" max="690" width="80.42578125" style="179" customWidth="1"/>
    <col min="691" max="691" width="19.5703125" style="179" customWidth="1"/>
    <col min="692" max="768" width="27.7109375" style="179"/>
    <col min="769" max="769" width="8.7109375" style="179" customWidth="1"/>
    <col min="770" max="770" width="45.7109375" style="179" customWidth="1"/>
    <col min="771" max="771" width="15.7109375" style="179" customWidth="1"/>
    <col min="772" max="773" width="17.7109375" style="179" customWidth="1"/>
    <col min="774" max="774" width="15.28515625" style="179" customWidth="1"/>
    <col min="775" max="775" width="35.7109375" style="179" customWidth="1"/>
    <col min="776" max="776" width="17.7109375" style="179" customWidth="1"/>
    <col min="777" max="777" width="15.28515625" style="179" customWidth="1"/>
    <col min="778" max="778" width="30.7109375" style="179" customWidth="1"/>
    <col min="779" max="944" width="8.7109375" style="179" customWidth="1"/>
    <col min="945" max="945" width="10.42578125" style="179" customWidth="1"/>
    <col min="946" max="946" width="80.42578125" style="179" customWidth="1"/>
    <col min="947" max="947" width="19.5703125" style="179" customWidth="1"/>
    <col min="948" max="1024" width="27.7109375" style="179"/>
    <col min="1025" max="1025" width="8.7109375" style="179" customWidth="1"/>
    <col min="1026" max="1026" width="45.7109375" style="179" customWidth="1"/>
    <col min="1027" max="1027" width="15.7109375" style="179" customWidth="1"/>
    <col min="1028" max="1029" width="17.7109375" style="179" customWidth="1"/>
    <col min="1030" max="1030" width="15.28515625" style="179" customWidth="1"/>
    <col min="1031" max="1031" width="35.7109375" style="179" customWidth="1"/>
    <col min="1032" max="1032" width="17.7109375" style="179" customWidth="1"/>
    <col min="1033" max="1033" width="15.28515625" style="179" customWidth="1"/>
    <col min="1034" max="1034" width="30.7109375" style="179" customWidth="1"/>
    <col min="1035" max="1200" width="8.7109375" style="179" customWidth="1"/>
    <col min="1201" max="1201" width="10.42578125" style="179" customWidth="1"/>
    <col min="1202" max="1202" width="80.42578125" style="179" customWidth="1"/>
    <col min="1203" max="1203" width="19.5703125" style="179" customWidth="1"/>
    <col min="1204" max="1280" width="27.7109375" style="179"/>
    <col min="1281" max="1281" width="8.7109375" style="179" customWidth="1"/>
    <col min="1282" max="1282" width="45.7109375" style="179" customWidth="1"/>
    <col min="1283" max="1283" width="15.7109375" style="179" customWidth="1"/>
    <col min="1284" max="1285" width="17.7109375" style="179" customWidth="1"/>
    <col min="1286" max="1286" width="15.28515625" style="179" customWidth="1"/>
    <col min="1287" max="1287" width="35.7109375" style="179" customWidth="1"/>
    <col min="1288" max="1288" width="17.7109375" style="179" customWidth="1"/>
    <col min="1289" max="1289" width="15.28515625" style="179" customWidth="1"/>
    <col min="1290" max="1290" width="30.7109375" style="179" customWidth="1"/>
    <col min="1291" max="1456" width="8.7109375" style="179" customWidth="1"/>
    <col min="1457" max="1457" width="10.42578125" style="179" customWidth="1"/>
    <col min="1458" max="1458" width="80.42578125" style="179" customWidth="1"/>
    <col min="1459" max="1459" width="19.5703125" style="179" customWidth="1"/>
    <col min="1460" max="1536" width="27.7109375" style="179"/>
    <col min="1537" max="1537" width="8.7109375" style="179" customWidth="1"/>
    <col min="1538" max="1538" width="45.7109375" style="179" customWidth="1"/>
    <col min="1539" max="1539" width="15.7109375" style="179" customWidth="1"/>
    <col min="1540" max="1541" width="17.7109375" style="179" customWidth="1"/>
    <col min="1542" max="1542" width="15.28515625" style="179" customWidth="1"/>
    <col min="1543" max="1543" width="35.7109375" style="179" customWidth="1"/>
    <col min="1544" max="1544" width="17.7109375" style="179" customWidth="1"/>
    <col min="1545" max="1545" width="15.28515625" style="179" customWidth="1"/>
    <col min="1546" max="1546" width="30.7109375" style="179" customWidth="1"/>
    <col min="1547" max="1712" width="8.7109375" style="179" customWidth="1"/>
    <col min="1713" max="1713" width="10.42578125" style="179" customWidth="1"/>
    <col min="1714" max="1714" width="80.42578125" style="179" customWidth="1"/>
    <col min="1715" max="1715" width="19.5703125" style="179" customWidth="1"/>
    <col min="1716" max="1792" width="27.7109375" style="179"/>
    <col min="1793" max="1793" width="8.7109375" style="179" customWidth="1"/>
    <col min="1794" max="1794" width="45.7109375" style="179" customWidth="1"/>
    <col min="1795" max="1795" width="15.7109375" style="179" customWidth="1"/>
    <col min="1796" max="1797" width="17.7109375" style="179" customWidth="1"/>
    <col min="1798" max="1798" width="15.28515625" style="179" customWidth="1"/>
    <col min="1799" max="1799" width="35.7109375" style="179" customWidth="1"/>
    <col min="1800" max="1800" width="17.7109375" style="179" customWidth="1"/>
    <col min="1801" max="1801" width="15.28515625" style="179" customWidth="1"/>
    <col min="1802" max="1802" width="30.7109375" style="179" customWidth="1"/>
    <col min="1803" max="1968" width="8.7109375" style="179" customWidth="1"/>
    <col min="1969" max="1969" width="10.42578125" style="179" customWidth="1"/>
    <col min="1970" max="1970" width="80.42578125" style="179" customWidth="1"/>
    <col min="1971" max="1971" width="19.5703125" style="179" customWidth="1"/>
    <col min="1972" max="2048" width="27.7109375" style="179"/>
    <col min="2049" max="2049" width="8.7109375" style="179" customWidth="1"/>
    <col min="2050" max="2050" width="45.7109375" style="179" customWidth="1"/>
    <col min="2051" max="2051" width="15.7109375" style="179" customWidth="1"/>
    <col min="2052" max="2053" width="17.7109375" style="179" customWidth="1"/>
    <col min="2054" max="2054" width="15.28515625" style="179" customWidth="1"/>
    <col min="2055" max="2055" width="35.7109375" style="179" customWidth="1"/>
    <col min="2056" max="2056" width="17.7109375" style="179" customWidth="1"/>
    <col min="2057" max="2057" width="15.28515625" style="179" customWidth="1"/>
    <col min="2058" max="2058" width="30.7109375" style="179" customWidth="1"/>
    <col min="2059" max="2224" width="8.7109375" style="179" customWidth="1"/>
    <col min="2225" max="2225" width="10.42578125" style="179" customWidth="1"/>
    <col min="2226" max="2226" width="80.42578125" style="179" customWidth="1"/>
    <col min="2227" max="2227" width="19.5703125" style="179" customWidth="1"/>
    <col min="2228" max="2304" width="27.7109375" style="179"/>
    <col min="2305" max="2305" width="8.7109375" style="179" customWidth="1"/>
    <col min="2306" max="2306" width="45.7109375" style="179" customWidth="1"/>
    <col min="2307" max="2307" width="15.7109375" style="179" customWidth="1"/>
    <col min="2308" max="2309" width="17.7109375" style="179" customWidth="1"/>
    <col min="2310" max="2310" width="15.28515625" style="179" customWidth="1"/>
    <col min="2311" max="2311" width="35.7109375" style="179" customWidth="1"/>
    <col min="2312" max="2312" width="17.7109375" style="179" customWidth="1"/>
    <col min="2313" max="2313" width="15.28515625" style="179" customWidth="1"/>
    <col min="2314" max="2314" width="30.7109375" style="179" customWidth="1"/>
    <col min="2315" max="2480" width="8.7109375" style="179" customWidth="1"/>
    <col min="2481" max="2481" width="10.42578125" style="179" customWidth="1"/>
    <col min="2482" max="2482" width="80.42578125" style="179" customWidth="1"/>
    <col min="2483" max="2483" width="19.5703125" style="179" customWidth="1"/>
    <col min="2484" max="2560" width="27.7109375" style="179"/>
    <col min="2561" max="2561" width="8.7109375" style="179" customWidth="1"/>
    <col min="2562" max="2562" width="45.7109375" style="179" customWidth="1"/>
    <col min="2563" max="2563" width="15.7109375" style="179" customWidth="1"/>
    <col min="2564" max="2565" width="17.7109375" style="179" customWidth="1"/>
    <col min="2566" max="2566" width="15.28515625" style="179" customWidth="1"/>
    <col min="2567" max="2567" width="35.7109375" style="179" customWidth="1"/>
    <col min="2568" max="2568" width="17.7109375" style="179" customWidth="1"/>
    <col min="2569" max="2569" width="15.28515625" style="179" customWidth="1"/>
    <col min="2570" max="2570" width="30.7109375" style="179" customWidth="1"/>
    <col min="2571" max="2736" width="8.7109375" style="179" customWidth="1"/>
    <col min="2737" max="2737" width="10.42578125" style="179" customWidth="1"/>
    <col min="2738" max="2738" width="80.42578125" style="179" customWidth="1"/>
    <col min="2739" max="2739" width="19.5703125" style="179" customWidth="1"/>
    <col min="2740" max="2816" width="27.7109375" style="179"/>
    <col min="2817" max="2817" width="8.7109375" style="179" customWidth="1"/>
    <col min="2818" max="2818" width="45.7109375" style="179" customWidth="1"/>
    <col min="2819" max="2819" width="15.7109375" style="179" customWidth="1"/>
    <col min="2820" max="2821" width="17.7109375" style="179" customWidth="1"/>
    <col min="2822" max="2822" width="15.28515625" style="179" customWidth="1"/>
    <col min="2823" max="2823" width="35.7109375" style="179" customWidth="1"/>
    <col min="2824" max="2824" width="17.7109375" style="179" customWidth="1"/>
    <col min="2825" max="2825" width="15.28515625" style="179" customWidth="1"/>
    <col min="2826" max="2826" width="30.7109375" style="179" customWidth="1"/>
    <col min="2827" max="2992" width="8.7109375" style="179" customWidth="1"/>
    <col min="2993" max="2993" width="10.42578125" style="179" customWidth="1"/>
    <col min="2994" max="2994" width="80.42578125" style="179" customWidth="1"/>
    <col min="2995" max="2995" width="19.5703125" style="179" customWidth="1"/>
    <col min="2996" max="3072" width="27.7109375" style="179"/>
    <col min="3073" max="3073" width="8.7109375" style="179" customWidth="1"/>
    <col min="3074" max="3074" width="45.7109375" style="179" customWidth="1"/>
    <col min="3075" max="3075" width="15.7109375" style="179" customWidth="1"/>
    <col min="3076" max="3077" width="17.7109375" style="179" customWidth="1"/>
    <col min="3078" max="3078" width="15.28515625" style="179" customWidth="1"/>
    <col min="3079" max="3079" width="35.7109375" style="179" customWidth="1"/>
    <col min="3080" max="3080" width="17.7109375" style="179" customWidth="1"/>
    <col min="3081" max="3081" width="15.28515625" style="179" customWidth="1"/>
    <col min="3082" max="3082" width="30.7109375" style="179" customWidth="1"/>
    <col min="3083" max="3248" width="8.7109375" style="179" customWidth="1"/>
    <col min="3249" max="3249" width="10.42578125" style="179" customWidth="1"/>
    <col min="3250" max="3250" width="80.42578125" style="179" customWidth="1"/>
    <col min="3251" max="3251" width="19.5703125" style="179" customWidth="1"/>
    <col min="3252" max="3328" width="27.7109375" style="179"/>
    <col min="3329" max="3329" width="8.7109375" style="179" customWidth="1"/>
    <col min="3330" max="3330" width="45.7109375" style="179" customWidth="1"/>
    <col min="3331" max="3331" width="15.7109375" style="179" customWidth="1"/>
    <col min="3332" max="3333" width="17.7109375" style="179" customWidth="1"/>
    <col min="3334" max="3334" width="15.28515625" style="179" customWidth="1"/>
    <col min="3335" max="3335" width="35.7109375" style="179" customWidth="1"/>
    <col min="3336" max="3336" width="17.7109375" style="179" customWidth="1"/>
    <col min="3337" max="3337" width="15.28515625" style="179" customWidth="1"/>
    <col min="3338" max="3338" width="30.7109375" style="179" customWidth="1"/>
    <col min="3339" max="3504" width="8.7109375" style="179" customWidth="1"/>
    <col min="3505" max="3505" width="10.42578125" style="179" customWidth="1"/>
    <col min="3506" max="3506" width="80.42578125" style="179" customWidth="1"/>
    <col min="3507" max="3507" width="19.5703125" style="179" customWidth="1"/>
    <col min="3508" max="3584" width="27.7109375" style="179"/>
    <col min="3585" max="3585" width="8.7109375" style="179" customWidth="1"/>
    <col min="3586" max="3586" width="45.7109375" style="179" customWidth="1"/>
    <col min="3587" max="3587" width="15.7109375" style="179" customWidth="1"/>
    <col min="3588" max="3589" width="17.7109375" style="179" customWidth="1"/>
    <col min="3590" max="3590" width="15.28515625" style="179" customWidth="1"/>
    <col min="3591" max="3591" width="35.7109375" style="179" customWidth="1"/>
    <col min="3592" max="3592" width="17.7109375" style="179" customWidth="1"/>
    <col min="3593" max="3593" width="15.28515625" style="179" customWidth="1"/>
    <col min="3594" max="3594" width="30.7109375" style="179" customWidth="1"/>
    <col min="3595" max="3760" width="8.7109375" style="179" customWidth="1"/>
    <col min="3761" max="3761" width="10.42578125" style="179" customWidth="1"/>
    <col min="3762" max="3762" width="80.42578125" style="179" customWidth="1"/>
    <col min="3763" max="3763" width="19.5703125" style="179" customWidth="1"/>
    <col min="3764" max="3840" width="27.7109375" style="179"/>
    <col min="3841" max="3841" width="8.7109375" style="179" customWidth="1"/>
    <col min="3842" max="3842" width="45.7109375" style="179" customWidth="1"/>
    <col min="3843" max="3843" width="15.7109375" style="179" customWidth="1"/>
    <col min="3844" max="3845" width="17.7109375" style="179" customWidth="1"/>
    <col min="3846" max="3846" width="15.28515625" style="179" customWidth="1"/>
    <col min="3847" max="3847" width="35.7109375" style="179" customWidth="1"/>
    <col min="3848" max="3848" width="17.7109375" style="179" customWidth="1"/>
    <col min="3849" max="3849" width="15.28515625" style="179" customWidth="1"/>
    <col min="3850" max="3850" width="30.7109375" style="179" customWidth="1"/>
    <col min="3851" max="4016" width="8.7109375" style="179" customWidth="1"/>
    <col min="4017" max="4017" width="10.42578125" style="179" customWidth="1"/>
    <col min="4018" max="4018" width="80.42578125" style="179" customWidth="1"/>
    <col min="4019" max="4019" width="19.5703125" style="179" customWidth="1"/>
    <col min="4020" max="4096" width="27.7109375" style="179"/>
    <col min="4097" max="4097" width="8.7109375" style="179" customWidth="1"/>
    <col min="4098" max="4098" width="45.7109375" style="179" customWidth="1"/>
    <col min="4099" max="4099" width="15.7109375" style="179" customWidth="1"/>
    <col min="4100" max="4101" width="17.7109375" style="179" customWidth="1"/>
    <col min="4102" max="4102" width="15.28515625" style="179" customWidth="1"/>
    <col min="4103" max="4103" width="35.7109375" style="179" customWidth="1"/>
    <col min="4104" max="4104" width="17.7109375" style="179" customWidth="1"/>
    <col min="4105" max="4105" width="15.28515625" style="179" customWidth="1"/>
    <col min="4106" max="4106" width="30.7109375" style="179" customWidth="1"/>
    <col min="4107" max="4272" width="8.7109375" style="179" customWidth="1"/>
    <col min="4273" max="4273" width="10.42578125" style="179" customWidth="1"/>
    <col min="4274" max="4274" width="80.42578125" style="179" customWidth="1"/>
    <col min="4275" max="4275" width="19.5703125" style="179" customWidth="1"/>
    <col min="4276" max="4352" width="27.7109375" style="179"/>
    <col min="4353" max="4353" width="8.7109375" style="179" customWidth="1"/>
    <col min="4354" max="4354" width="45.7109375" style="179" customWidth="1"/>
    <col min="4355" max="4355" width="15.7109375" style="179" customWidth="1"/>
    <col min="4356" max="4357" width="17.7109375" style="179" customWidth="1"/>
    <col min="4358" max="4358" width="15.28515625" style="179" customWidth="1"/>
    <col min="4359" max="4359" width="35.7109375" style="179" customWidth="1"/>
    <col min="4360" max="4360" width="17.7109375" style="179" customWidth="1"/>
    <col min="4361" max="4361" width="15.28515625" style="179" customWidth="1"/>
    <col min="4362" max="4362" width="30.7109375" style="179" customWidth="1"/>
    <col min="4363" max="4528" width="8.7109375" style="179" customWidth="1"/>
    <col min="4529" max="4529" width="10.42578125" style="179" customWidth="1"/>
    <col min="4530" max="4530" width="80.42578125" style="179" customWidth="1"/>
    <col min="4531" max="4531" width="19.5703125" style="179" customWidth="1"/>
    <col min="4532" max="4608" width="27.7109375" style="179"/>
    <col min="4609" max="4609" width="8.7109375" style="179" customWidth="1"/>
    <col min="4610" max="4610" width="45.7109375" style="179" customWidth="1"/>
    <col min="4611" max="4611" width="15.7109375" style="179" customWidth="1"/>
    <col min="4612" max="4613" width="17.7109375" style="179" customWidth="1"/>
    <col min="4614" max="4614" width="15.28515625" style="179" customWidth="1"/>
    <col min="4615" max="4615" width="35.7109375" style="179" customWidth="1"/>
    <col min="4616" max="4616" width="17.7109375" style="179" customWidth="1"/>
    <col min="4617" max="4617" width="15.28515625" style="179" customWidth="1"/>
    <col min="4618" max="4618" width="30.7109375" style="179" customWidth="1"/>
    <col min="4619" max="4784" width="8.7109375" style="179" customWidth="1"/>
    <col min="4785" max="4785" width="10.42578125" style="179" customWidth="1"/>
    <col min="4786" max="4786" width="80.42578125" style="179" customWidth="1"/>
    <col min="4787" max="4787" width="19.5703125" style="179" customWidth="1"/>
    <col min="4788" max="4864" width="27.7109375" style="179"/>
    <col min="4865" max="4865" width="8.7109375" style="179" customWidth="1"/>
    <col min="4866" max="4866" width="45.7109375" style="179" customWidth="1"/>
    <col min="4867" max="4867" width="15.7109375" style="179" customWidth="1"/>
    <col min="4868" max="4869" width="17.7109375" style="179" customWidth="1"/>
    <col min="4870" max="4870" width="15.28515625" style="179" customWidth="1"/>
    <col min="4871" max="4871" width="35.7109375" style="179" customWidth="1"/>
    <col min="4872" max="4872" width="17.7109375" style="179" customWidth="1"/>
    <col min="4873" max="4873" width="15.28515625" style="179" customWidth="1"/>
    <col min="4874" max="4874" width="30.7109375" style="179" customWidth="1"/>
    <col min="4875" max="5040" width="8.7109375" style="179" customWidth="1"/>
    <col min="5041" max="5041" width="10.42578125" style="179" customWidth="1"/>
    <col min="5042" max="5042" width="80.42578125" style="179" customWidth="1"/>
    <col min="5043" max="5043" width="19.5703125" style="179" customWidth="1"/>
    <col min="5044" max="5120" width="27.7109375" style="179"/>
    <col min="5121" max="5121" width="8.7109375" style="179" customWidth="1"/>
    <col min="5122" max="5122" width="45.7109375" style="179" customWidth="1"/>
    <col min="5123" max="5123" width="15.7109375" style="179" customWidth="1"/>
    <col min="5124" max="5125" width="17.7109375" style="179" customWidth="1"/>
    <col min="5126" max="5126" width="15.28515625" style="179" customWidth="1"/>
    <col min="5127" max="5127" width="35.7109375" style="179" customWidth="1"/>
    <col min="5128" max="5128" width="17.7109375" style="179" customWidth="1"/>
    <col min="5129" max="5129" width="15.28515625" style="179" customWidth="1"/>
    <col min="5130" max="5130" width="30.7109375" style="179" customWidth="1"/>
    <col min="5131" max="5296" width="8.7109375" style="179" customWidth="1"/>
    <col min="5297" max="5297" width="10.42578125" style="179" customWidth="1"/>
    <col min="5298" max="5298" width="80.42578125" style="179" customWidth="1"/>
    <col min="5299" max="5299" width="19.5703125" style="179" customWidth="1"/>
    <col min="5300" max="5376" width="27.7109375" style="179"/>
    <col min="5377" max="5377" width="8.7109375" style="179" customWidth="1"/>
    <col min="5378" max="5378" width="45.7109375" style="179" customWidth="1"/>
    <col min="5379" max="5379" width="15.7109375" style="179" customWidth="1"/>
    <col min="5380" max="5381" width="17.7109375" style="179" customWidth="1"/>
    <col min="5382" max="5382" width="15.28515625" style="179" customWidth="1"/>
    <col min="5383" max="5383" width="35.7109375" style="179" customWidth="1"/>
    <col min="5384" max="5384" width="17.7109375" style="179" customWidth="1"/>
    <col min="5385" max="5385" width="15.28515625" style="179" customWidth="1"/>
    <col min="5386" max="5386" width="30.7109375" style="179" customWidth="1"/>
    <col min="5387" max="5552" width="8.7109375" style="179" customWidth="1"/>
    <col min="5553" max="5553" width="10.42578125" style="179" customWidth="1"/>
    <col min="5554" max="5554" width="80.42578125" style="179" customWidth="1"/>
    <col min="5555" max="5555" width="19.5703125" style="179" customWidth="1"/>
    <col min="5556" max="5632" width="27.7109375" style="179"/>
    <col min="5633" max="5633" width="8.7109375" style="179" customWidth="1"/>
    <col min="5634" max="5634" width="45.7109375" style="179" customWidth="1"/>
    <col min="5635" max="5635" width="15.7109375" style="179" customWidth="1"/>
    <col min="5636" max="5637" width="17.7109375" style="179" customWidth="1"/>
    <col min="5638" max="5638" width="15.28515625" style="179" customWidth="1"/>
    <col min="5639" max="5639" width="35.7109375" style="179" customWidth="1"/>
    <col min="5640" max="5640" width="17.7109375" style="179" customWidth="1"/>
    <col min="5641" max="5641" width="15.28515625" style="179" customWidth="1"/>
    <col min="5642" max="5642" width="30.7109375" style="179" customWidth="1"/>
    <col min="5643" max="5808" width="8.7109375" style="179" customWidth="1"/>
    <col min="5809" max="5809" width="10.42578125" style="179" customWidth="1"/>
    <col min="5810" max="5810" width="80.42578125" style="179" customWidth="1"/>
    <col min="5811" max="5811" width="19.5703125" style="179" customWidth="1"/>
    <col min="5812" max="5888" width="27.7109375" style="179"/>
    <col min="5889" max="5889" width="8.7109375" style="179" customWidth="1"/>
    <col min="5890" max="5890" width="45.7109375" style="179" customWidth="1"/>
    <col min="5891" max="5891" width="15.7109375" style="179" customWidth="1"/>
    <col min="5892" max="5893" width="17.7109375" style="179" customWidth="1"/>
    <col min="5894" max="5894" width="15.28515625" style="179" customWidth="1"/>
    <col min="5895" max="5895" width="35.7109375" style="179" customWidth="1"/>
    <col min="5896" max="5896" width="17.7109375" style="179" customWidth="1"/>
    <col min="5897" max="5897" width="15.28515625" style="179" customWidth="1"/>
    <col min="5898" max="5898" width="30.7109375" style="179" customWidth="1"/>
    <col min="5899" max="6064" width="8.7109375" style="179" customWidth="1"/>
    <col min="6065" max="6065" width="10.42578125" style="179" customWidth="1"/>
    <col min="6066" max="6066" width="80.42578125" style="179" customWidth="1"/>
    <col min="6067" max="6067" width="19.5703125" style="179" customWidth="1"/>
    <col min="6068" max="6144" width="27.7109375" style="179"/>
    <col min="6145" max="6145" width="8.7109375" style="179" customWidth="1"/>
    <col min="6146" max="6146" width="45.7109375" style="179" customWidth="1"/>
    <col min="6147" max="6147" width="15.7109375" style="179" customWidth="1"/>
    <col min="6148" max="6149" width="17.7109375" style="179" customWidth="1"/>
    <col min="6150" max="6150" width="15.28515625" style="179" customWidth="1"/>
    <col min="6151" max="6151" width="35.7109375" style="179" customWidth="1"/>
    <col min="6152" max="6152" width="17.7109375" style="179" customWidth="1"/>
    <col min="6153" max="6153" width="15.28515625" style="179" customWidth="1"/>
    <col min="6154" max="6154" width="30.7109375" style="179" customWidth="1"/>
    <col min="6155" max="6320" width="8.7109375" style="179" customWidth="1"/>
    <col min="6321" max="6321" width="10.42578125" style="179" customWidth="1"/>
    <col min="6322" max="6322" width="80.42578125" style="179" customWidth="1"/>
    <col min="6323" max="6323" width="19.5703125" style="179" customWidth="1"/>
    <col min="6324" max="6400" width="27.7109375" style="179"/>
    <col min="6401" max="6401" width="8.7109375" style="179" customWidth="1"/>
    <col min="6402" max="6402" width="45.7109375" style="179" customWidth="1"/>
    <col min="6403" max="6403" width="15.7109375" style="179" customWidth="1"/>
    <col min="6404" max="6405" width="17.7109375" style="179" customWidth="1"/>
    <col min="6406" max="6406" width="15.28515625" style="179" customWidth="1"/>
    <col min="6407" max="6407" width="35.7109375" style="179" customWidth="1"/>
    <col min="6408" max="6408" width="17.7109375" style="179" customWidth="1"/>
    <col min="6409" max="6409" width="15.28515625" style="179" customWidth="1"/>
    <col min="6410" max="6410" width="30.7109375" style="179" customWidth="1"/>
    <col min="6411" max="6576" width="8.7109375" style="179" customWidth="1"/>
    <col min="6577" max="6577" width="10.42578125" style="179" customWidth="1"/>
    <col min="6578" max="6578" width="80.42578125" style="179" customWidth="1"/>
    <col min="6579" max="6579" width="19.5703125" style="179" customWidth="1"/>
    <col min="6580" max="6656" width="27.7109375" style="179"/>
    <col min="6657" max="6657" width="8.7109375" style="179" customWidth="1"/>
    <col min="6658" max="6658" width="45.7109375" style="179" customWidth="1"/>
    <col min="6659" max="6659" width="15.7109375" style="179" customWidth="1"/>
    <col min="6660" max="6661" width="17.7109375" style="179" customWidth="1"/>
    <col min="6662" max="6662" width="15.28515625" style="179" customWidth="1"/>
    <col min="6663" max="6663" width="35.7109375" style="179" customWidth="1"/>
    <col min="6664" max="6664" width="17.7109375" style="179" customWidth="1"/>
    <col min="6665" max="6665" width="15.28515625" style="179" customWidth="1"/>
    <col min="6666" max="6666" width="30.7109375" style="179" customWidth="1"/>
    <col min="6667" max="6832" width="8.7109375" style="179" customWidth="1"/>
    <col min="6833" max="6833" width="10.42578125" style="179" customWidth="1"/>
    <col min="6834" max="6834" width="80.42578125" style="179" customWidth="1"/>
    <col min="6835" max="6835" width="19.5703125" style="179" customWidth="1"/>
    <col min="6836" max="6912" width="27.7109375" style="179"/>
    <col min="6913" max="6913" width="8.7109375" style="179" customWidth="1"/>
    <col min="6914" max="6914" width="45.7109375" style="179" customWidth="1"/>
    <col min="6915" max="6915" width="15.7109375" style="179" customWidth="1"/>
    <col min="6916" max="6917" width="17.7109375" style="179" customWidth="1"/>
    <col min="6918" max="6918" width="15.28515625" style="179" customWidth="1"/>
    <col min="6919" max="6919" width="35.7109375" style="179" customWidth="1"/>
    <col min="6920" max="6920" width="17.7109375" style="179" customWidth="1"/>
    <col min="6921" max="6921" width="15.28515625" style="179" customWidth="1"/>
    <col min="6922" max="6922" width="30.7109375" style="179" customWidth="1"/>
    <col min="6923" max="7088" width="8.7109375" style="179" customWidth="1"/>
    <col min="7089" max="7089" width="10.42578125" style="179" customWidth="1"/>
    <col min="7090" max="7090" width="80.42578125" style="179" customWidth="1"/>
    <col min="7091" max="7091" width="19.5703125" style="179" customWidth="1"/>
    <col min="7092" max="7168" width="27.7109375" style="179"/>
    <col min="7169" max="7169" width="8.7109375" style="179" customWidth="1"/>
    <col min="7170" max="7170" width="45.7109375" style="179" customWidth="1"/>
    <col min="7171" max="7171" width="15.7109375" style="179" customWidth="1"/>
    <col min="7172" max="7173" width="17.7109375" style="179" customWidth="1"/>
    <col min="7174" max="7174" width="15.28515625" style="179" customWidth="1"/>
    <col min="7175" max="7175" width="35.7109375" style="179" customWidth="1"/>
    <col min="7176" max="7176" width="17.7109375" style="179" customWidth="1"/>
    <col min="7177" max="7177" width="15.28515625" style="179" customWidth="1"/>
    <col min="7178" max="7178" width="30.7109375" style="179" customWidth="1"/>
    <col min="7179" max="7344" width="8.7109375" style="179" customWidth="1"/>
    <col min="7345" max="7345" width="10.42578125" style="179" customWidth="1"/>
    <col min="7346" max="7346" width="80.42578125" style="179" customWidth="1"/>
    <col min="7347" max="7347" width="19.5703125" style="179" customWidth="1"/>
    <col min="7348" max="7424" width="27.7109375" style="179"/>
    <col min="7425" max="7425" width="8.7109375" style="179" customWidth="1"/>
    <col min="7426" max="7426" width="45.7109375" style="179" customWidth="1"/>
    <col min="7427" max="7427" width="15.7109375" style="179" customWidth="1"/>
    <col min="7428" max="7429" width="17.7109375" style="179" customWidth="1"/>
    <col min="7430" max="7430" width="15.28515625" style="179" customWidth="1"/>
    <col min="7431" max="7431" width="35.7109375" style="179" customWidth="1"/>
    <col min="7432" max="7432" width="17.7109375" style="179" customWidth="1"/>
    <col min="7433" max="7433" width="15.28515625" style="179" customWidth="1"/>
    <col min="7434" max="7434" width="30.7109375" style="179" customWidth="1"/>
    <col min="7435" max="7600" width="8.7109375" style="179" customWidth="1"/>
    <col min="7601" max="7601" width="10.42578125" style="179" customWidth="1"/>
    <col min="7602" max="7602" width="80.42578125" style="179" customWidth="1"/>
    <col min="7603" max="7603" width="19.5703125" style="179" customWidth="1"/>
    <col min="7604" max="7680" width="27.7109375" style="179"/>
    <col min="7681" max="7681" width="8.7109375" style="179" customWidth="1"/>
    <col min="7682" max="7682" width="45.7109375" style="179" customWidth="1"/>
    <col min="7683" max="7683" width="15.7109375" style="179" customWidth="1"/>
    <col min="7684" max="7685" width="17.7109375" style="179" customWidth="1"/>
    <col min="7686" max="7686" width="15.28515625" style="179" customWidth="1"/>
    <col min="7687" max="7687" width="35.7109375" style="179" customWidth="1"/>
    <col min="7688" max="7688" width="17.7109375" style="179" customWidth="1"/>
    <col min="7689" max="7689" width="15.28515625" style="179" customWidth="1"/>
    <col min="7690" max="7690" width="30.7109375" style="179" customWidth="1"/>
    <col min="7691" max="7856" width="8.7109375" style="179" customWidth="1"/>
    <col min="7857" max="7857" width="10.42578125" style="179" customWidth="1"/>
    <col min="7858" max="7858" width="80.42578125" style="179" customWidth="1"/>
    <col min="7859" max="7859" width="19.5703125" style="179" customWidth="1"/>
    <col min="7860" max="7936" width="27.7109375" style="179"/>
    <col min="7937" max="7937" width="8.7109375" style="179" customWidth="1"/>
    <col min="7938" max="7938" width="45.7109375" style="179" customWidth="1"/>
    <col min="7939" max="7939" width="15.7109375" style="179" customWidth="1"/>
    <col min="7940" max="7941" width="17.7109375" style="179" customWidth="1"/>
    <col min="7942" max="7942" width="15.28515625" style="179" customWidth="1"/>
    <col min="7943" max="7943" width="35.7109375" style="179" customWidth="1"/>
    <col min="7944" max="7944" width="17.7109375" style="179" customWidth="1"/>
    <col min="7945" max="7945" width="15.28515625" style="179" customWidth="1"/>
    <col min="7946" max="7946" width="30.7109375" style="179" customWidth="1"/>
    <col min="7947" max="8112" width="8.7109375" style="179" customWidth="1"/>
    <col min="8113" max="8113" width="10.42578125" style="179" customWidth="1"/>
    <col min="8114" max="8114" width="80.42578125" style="179" customWidth="1"/>
    <col min="8115" max="8115" width="19.5703125" style="179" customWidth="1"/>
    <col min="8116" max="8192" width="27.7109375" style="179"/>
    <col min="8193" max="8193" width="8.7109375" style="179" customWidth="1"/>
    <col min="8194" max="8194" width="45.7109375" style="179" customWidth="1"/>
    <col min="8195" max="8195" width="15.7109375" style="179" customWidth="1"/>
    <col min="8196" max="8197" width="17.7109375" style="179" customWidth="1"/>
    <col min="8198" max="8198" width="15.28515625" style="179" customWidth="1"/>
    <col min="8199" max="8199" width="35.7109375" style="179" customWidth="1"/>
    <col min="8200" max="8200" width="17.7109375" style="179" customWidth="1"/>
    <col min="8201" max="8201" width="15.28515625" style="179" customWidth="1"/>
    <col min="8202" max="8202" width="30.7109375" style="179" customWidth="1"/>
    <col min="8203" max="8368" width="8.7109375" style="179" customWidth="1"/>
    <col min="8369" max="8369" width="10.42578125" style="179" customWidth="1"/>
    <col min="8370" max="8370" width="80.42578125" style="179" customWidth="1"/>
    <col min="8371" max="8371" width="19.5703125" style="179" customWidth="1"/>
    <col min="8372" max="8448" width="27.7109375" style="179"/>
    <col min="8449" max="8449" width="8.7109375" style="179" customWidth="1"/>
    <col min="8450" max="8450" width="45.7109375" style="179" customWidth="1"/>
    <col min="8451" max="8451" width="15.7109375" style="179" customWidth="1"/>
    <col min="8452" max="8453" width="17.7109375" style="179" customWidth="1"/>
    <col min="8454" max="8454" width="15.28515625" style="179" customWidth="1"/>
    <col min="8455" max="8455" width="35.7109375" style="179" customWidth="1"/>
    <col min="8456" max="8456" width="17.7109375" style="179" customWidth="1"/>
    <col min="8457" max="8457" width="15.28515625" style="179" customWidth="1"/>
    <col min="8458" max="8458" width="30.7109375" style="179" customWidth="1"/>
    <col min="8459" max="8624" width="8.7109375" style="179" customWidth="1"/>
    <col min="8625" max="8625" width="10.42578125" style="179" customWidth="1"/>
    <col min="8626" max="8626" width="80.42578125" style="179" customWidth="1"/>
    <col min="8627" max="8627" width="19.5703125" style="179" customWidth="1"/>
    <col min="8628" max="8704" width="27.7109375" style="179"/>
    <col min="8705" max="8705" width="8.7109375" style="179" customWidth="1"/>
    <col min="8706" max="8706" width="45.7109375" style="179" customWidth="1"/>
    <col min="8707" max="8707" width="15.7109375" style="179" customWidth="1"/>
    <col min="8708" max="8709" width="17.7109375" style="179" customWidth="1"/>
    <col min="8710" max="8710" width="15.28515625" style="179" customWidth="1"/>
    <col min="8711" max="8711" width="35.7109375" style="179" customWidth="1"/>
    <col min="8712" max="8712" width="17.7109375" style="179" customWidth="1"/>
    <col min="8713" max="8713" width="15.28515625" style="179" customWidth="1"/>
    <col min="8714" max="8714" width="30.7109375" style="179" customWidth="1"/>
    <col min="8715" max="8880" width="8.7109375" style="179" customWidth="1"/>
    <col min="8881" max="8881" width="10.42578125" style="179" customWidth="1"/>
    <col min="8882" max="8882" width="80.42578125" style="179" customWidth="1"/>
    <col min="8883" max="8883" width="19.5703125" style="179" customWidth="1"/>
    <col min="8884" max="8960" width="27.7109375" style="179"/>
    <col min="8961" max="8961" width="8.7109375" style="179" customWidth="1"/>
    <col min="8962" max="8962" width="45.7109375" style="179" customWidth="1"/>
    <col min="8963" max="8963" width="15.7109375" style="179" customWidth="1"/>
    <col min="8964" max="8965" width="17.7109375" style="179" customWidth="1"/>
    <col min="8966" max="8966" width="15.28515625" style="179" customWidth="1"/>
    <col min="8967" max="8967" width="35.7109375" style="179" customWidth="1"/>
    <col min="8968" max="8968" width="17.7109375" style="179" customWidth="1"/>
    <col min="8969" max="8969" width="15.28515625" style="179" customWidth="1"/>
    <col min="8970" max="8970" width="30.7109375" style="179" customWidth="1"/>
    <col min="8971" max="9136" width="8.7109375" style="179" customWidth="1"/>
    <col min="9137" max="9137" width="10.42578125" style="179" customWidth="1"/>
    <col min="9138" max="9138" width="80.42578125" style="179" customWidth="1"/>
    <col min="9139" max="9139" width="19.5703125" style="179" customWidth="1"/>
    <col min="9140" max="9216" width="27.7109375" style="179"/>
    <col min="9217" max="9217" width="8.7109375" style="179" customWidth="1"/>
    <col min="9218" max="9218" width="45.7109375" style="179" customWidth="1"/>
    <col min="9219" max="9219" width="15.7109375" style="179" customWidth="1"/>
    <col min="9220" max="9221" width="17.7109375" style="179" customWidth="1"/>
    <col min="9222" max="9222" width="15.28515625" style="179" customWidth="1"/>
    <col min="9223" max="9223" width="35.7109375" style="179" customWidth="1"/>
    <col min="9224" max="9224" width="17.7109375" style="179" customWidth="1"/>
    <col min="9225" max="9225" width="15.28515625" style="179" customWidth="1"/>
    <col min="9226" max="9226" width="30.7109375" style="179" customWidth="1"/>
    <col min="9227" max="9392" width="8.7109375" style="179" customWidth="1"/>
    <col min="9393" max="9393" width="10.42578125" style="179" customWidth="1"/>
    <col min="9394" max="9394" width="80.42578125" style="179" customWidth="1"/>
    <col min="9395" max="9395" width="19.5703125" style="179" customWidth="1"/>
    <col min="9396" max="9472" width="27.7109375" style="179"/>
    <col min="9473" max="9473" width="8.7109375" style="179" customWidth="1"/>
    <col min="9474" max="9474" width="45.7109375" style="179" customWidth="1"/>
    <col min="9475" max="9475" width="15.7109375" style="179" customWidth="1"/>
    <col min="9476" max="9477" width="17.7109375" style="179" customWidth="1"/>
    <col min="9478" max="9478" width="15.28515625" style="179" customWidth="1"/>
    <col min="9479" max="9479" width="35.7109375" style="179" customWidth="1"/>
    <col min="9480" max="9480" width="17.7109375" style="179" customWidth="1"/>
    <col min="9481" max="9481" width="15.28515625" style="179" customWidth="1"/>
    <col min="9482" max="9482" width="30.7109375" style="179" customWidth="1"/>
    <col min="9483" max="9648" width="8.7109375" style="179" customWidth="1"/>
    <col min="9649" max="9649" width="10.42578125" style="179" customWidth="1"/>
    <col min="9650" max="9650" width="80.42578125" style="179" customWidth="1"/>
    <col min="9651" max="9651" width="19.5703125" style="179" customWidth="1"/>
    <col min="9652" max="9728" width="27.7109375" style="179"/>
    <col min="9729" max="9729" width="8.7109375" style="179" customWidth="1"/>
    <col min="9730" max="9730" width="45.7109375" style="179" customWidth="1"/>
    <col min="9731" max="9731" width="15.7109375" style="179" customWidth="1"/>
    <col min="9732" max="9733" width="17.7109375" style="179" customWidth="1"/>
    <col min="9734" max="9734" width="15.28515625" style="179" customWidth="1"/>
    <col min="9735" max="9735" width="35.7109375" style="179" customWidth="1"/>
    <col min="9736" max="9736" width="17.7109375" style="179" customWidth="1"/>
    <col min="9737" max="9737" width="15.28515625" style="179" customWidth="1"/>
    <col min="9738" max="9738" width="30.7109375" style="179" customWidth="1"/>
    <col min="9739" max="9904" width="8.7109375" style="179" customWidth="1"/>
    <col min="9905" max="9905" width="10.42578125" style="179" customWidth="1"/>
    <col min="9906" max="9906" width="80.42578125" style="179" customWidth="1"/>
    <col min="9907" max="9907" width="19.5703125" style="179" customWidth="1"/>
    <col min="9908" max="9984" width="27.7109375" style="179"/>
    <col min="9985" max="9985" width="8.7109375" style="179" customWidth="1"/>
    <col min="9986" max="9986" width="45.7109375" style="179" customWidth="1"/>
    <col min="9987" max="9987" width="15.7109375" style="179" customWidth="1"/>
    <col min="9988" max="9989" width="17.7109375" style="179" customWidth="1"/>
    <col min="9990" max="9990" width="15.28515625" style="179" customWidth="1"/>
    <col min="9991" max="9991" width="35.7109375" style="179" customWidth="1"/>
    <col min="9992" max="9992" width="17.7109375" style="179" customWidth="1"/>
    <col min="9993" max="9993" width="15.28515625" style="179" customWidth="1"/>
    <col min="9994" max="9994" width="30.7109375" style="179" customWidth="1"/>
    <col min="9995" max="10160" width="8.7109375" style="179" customWidth="1"/>
    <col min="10161" max="10161" width="10.42578125" style="179" customWidth="1"/>
    <col min="10162" max="10162" width="80.42578125" style="179" customWidth="1"/>
    <col min="10163" max="10163" width="19.5703125" style="179" customWidth="1"/>
    <col min="10164" max="10240" width="27.7109375" style="179"/>
    <col min="10241" max="10241" width="8.7109375" style="179" customWidth="1"/>
    <col min="10242" max="10242" width="45.7109375" style="179" customWidth="1"/>
    <col min="10243" max="10243" width="15.7109375" style="179" customWidth="1"/>
    <col min="10244" max="10245" width="17.7109375" style="179" customWidth="1"/>
    <col min="10246" max="10246" width="15.28515625" style="179" customWidth="1"/>
    <col min="10247" max="10247" width="35.7109375" style="179" customWidth="1"/>
    <col min="10248" max="10248" width="17.7109375" style="179" customWidth="1"/>
    <col min="10249" max="10249" width="15.28515625" style="179" customWidth="1"/>
    <col min="10250" max="10250" width="30.7109375" style="179" customWidth="1"/>
    <col min="10251" max="10416" width="8.7109375" style="179" customWidth="1"/>
    <col min="10417" max="10417" width="10.42578125" style="179" customWidth="1"/>
    <col min="10418" max="10418" width="80.42578125" style="179" customWidth="1"/>
    <col min="10419" max="10419" width="19.5703125" style="179" customWidth="1"/>
    <col min="10420" max="10496" width="27.7109375" style="179"/>
    <col min="10497" max="10497" width="8.7109375" style="179" customWidth="1"/>
    <col min="10498" max="10498" width="45.7109375" style="179" customWidth="1"/>
    <col min="10499" max="10499" width="15.7109375" style="179" customWidth="1"/>
    <col min="10500" max="10501" width="17.7109375" style="179" customWidth="1"/>
    <col min="10502" max="10502" width="15.28515625" style="179" customWidth="1"/>
    <col min="10503" max="10503" width="35.7109375" style="179" customWidth="1"/>
    <col min="10504" max="10504" width="17.7109375" style="179" customWidth="1"/>
    <col min="10505" max="10505" width="15.28515625" style="179" customWidth="1"/>
    <col min="10506" max="10506" width="30.7109375" style="179" customWidth="1"/>
    <col min="10507" max="10672" width="8.7109375" style="179" customWidth="1"/>
    <col min="10673" max="10673" width="10.42578125" style="179" customWidth="1"/>
    <col min="10674" max="10674" width="80.42578125" style="179" customWidth="1"/>
    <col min="10675" max="10675" width="19.5703125" style="179" customWidth="1"/>
    <col min="10676" max="10752" width="27.7109375" style="179"/>
    <col min="10753" max="10753" width="8.7109375" style="179" customWidth="1"/>
    <col min="10754" max="10754" width="45.7109375" style="179" customWidth="1"/>
    <col min="10755" max="10755" width="15.7109375" style="179" customWidth="1"/>
    <col min="10756" max="10757" width="17.7109375" style="179" customWidth="1"/>
    <col min="10758" max="10758" width="15.28515625" style="179" customWidth="1"/>
    <col min="10759" max="10759" width="35.7109375" style="179" customWidth="1"/>
    <col min="10760" max="10760" width="17.7109375" style="179" customWidth="1"/>
    <col min="10761" max="10761" width="15.28515625" style="179" customWidth="1"/>
    <col min="10762" max="10762" width="30.7109375" style="179" customWidth="1"/>
    <col min="10763" max="10928" width="8.7109375" style="179" customWidth="1"/>
    <col min="10929" max="10929" width="10.42578125" style="179" customWidth="1"/>
    <col min="10930" max="10930" width="80.42578125" style="179" customWidth="1"/>
    <col min="10931" max="10931" width="19.5703125" style="179" customWidth="1"/>
    <col min="10932" max="11008" width="27.7109375" style="179"/>
    <col min="11009" max="11009" width="8.7109375" style="179" customWidth="1"/>
    <col min="11010" max="11010" width="45.7109375" style="179" customWidth="1"/>
    <col min="11011" max="11011" width="15.7109375" style="179" customWidth="1"/>
    <col min="11012" max="11013" width="17.7109375" style="179" customWidth="1"/>
    <col min="11014" max="11014" width="15.28515625" style="179" customWidth="1"/>
    <col min="11015" max="11015" width="35.7109375" style="179" customWidth="1"/>
    <col min="11016" max="11016" width="17.7109375" style="179" customWidth="1"/>
    <col min="11017" max="11017" width="15.28515625" style="179" customWidth="1"/>
    <col min="11018" max="11018" width="30.7109375" style="179" customWidth="1"/>
    <col min="11019" max="11184" width="8.7109375" style="179" customWidth="1"/>
    <col min="11185" max="11185" width="10.42578125" style="179" customWidth="1"/>
    <col min="11186" max="11186" width="80.42578125" style="179" customWidth="1"/>
    <col min="11187" max="11187" width="19.5703125" style="179" customWidth="1"/>
    <col min="11188" max="11264" width="27.7109375" style="179"/>
    <col min="11265" max="11265" width="8.7109375" style="179" customWidth="1"/>
    <col min="11266" max="11266" width="45.7109375" style="179" customWidth="1"/>
    <col min="11267" max="11267" width="15.7109375" style="179" customWidth="1"/>
    <col min="11268" max="11269" width="17.7109375" style="179" customWidth="1"/>
    <col min="11270" max="11270" width="15.28515625" style="179" customWidth="1"/>
    <col min="11271" max="11271" width="35.7109375" style="179" customWidth="1"/>
    <col min="11272" max="11272" width="17.7109375" style="179" customWidth="1"/>
    <col min="11273" max="11273" width="15.28515625" style="179" customWidth="1"/>
    <col min="11274" max="11274" width="30.7109375" style="179" customWidth="1"/>
    <col min="11275" max="11440" width="8.7109375" style="179" customWidth="1"/>
    <col min="11441" max="11441" width="10.42578125" style="179" customWidth="1"/>
    <col min="11442" max="11442" width="80.42578125" style="179" customWidth="1"/>
    <col min="11443" max="11443" width="19.5703125" style="179" customWidth="1"/>
    <col min="11444" max="11520" width="27.7109375" style="179"/>
    <col min="11521" max="11521" width="8.7109375" style="179" customWidth="1"/>
    <col min="11522" max="11522" width="45.7109375" style="179" customWidth="1"/>
    <col min="11523" max="11523" width="15.7109375" style="179" customWidth="1"/>
    <col min="11524" max="11525" width="17.7109375" style="179" customWidth="1"/>
    <col min="11526" max="11526" width="15.28515625" style="179" customWidth="1"/>
    <col min="11527" max="11527" width="35.7109375" style="179" customWidth="1"/>
    <col min="11528" max="11528" width="17.7109375" style="179" customWidth="1"/>
    <col min="11529" max="11529" width="15.28515625" style="179" customWidth="1"/>
    <col min="11530" max="11530" width="30.7109375" style="179" customWidth="1"/>
    <col min="11531" max="11696" width="8.7109375" style="179" customWidth="1"/>
    <col min="11697" max="11697" width="10.42578125" style="179" customWidth="1"/>
    <col min="11698" max="11698" width="80.42578125" style="179" customWidth="1"/>
    <col min="11699" max="11699" width="19.5703125" style="179" customWidth="1"/>
    <col min="11700" max="11776" width="27.7109375" style="179"/>
    <col min="11777" max="11777" width="8.7109375" style="179" customWidth="1"/>
    <col min="11778" max="11778" width="45.7109375" style="179" customWidth="1"/>
    <col min="11779" max="11779" width="15.7109375" style="179" customWidth="1"/>
    <col min="11780" max="11781" width="17.7109375" style="179" customWidth="1"/>
    <col min="11782" max="11782" width="15.28515625" style="179" customWidth="1"/>
    <col min="11783" max="11783" width="35.7109375" style="179" customWidth="1"/>
    <col min="11784" max="11784" width="17.7109375" style="179" customWidth="1"/>
    <col min="11785" max="11785" width="15.28515625" style="179" customWidth="1"/>
    <col min="11786" max="11786" width="30.7109375" style="179" customWidth="1"/>
    <col min="11787" max="11952" width="8.7109375" style="179" customWidth="1"/>
    <col min="11953" max="11953" width="10.42578125" style="179" customWidth="1"/>
    <col min="11954" max="11954" width="80.42578125" style="179" customWidth="1"/>
    <col min="11955" max="11955" width="19.5703125" style="179" customWidth="1"/>
    <col min="11956" max="12032" width="27.7109375" style="179"/>
    <col min="12033" max="12033" width="8.7109375" style="179" customWidth="1"/>
    <col min="12034" max="12034" width="45.7109375" style="179" customWidth="1"/>
    <col min="12035" max="12035" width="15.7109375" style="179" customWidth="1"/>
    <col min="12036" max="12037" width="17.7109375" style="179" customWidth="1"/>
    <col min="12038" max="12038" width="15.28515625" style="179" customWidth="1"/>
    <col min="12039" max="12039" width="35.7109375" style="179" customWidth="1"/>
    <col min="12040" max="12040" width="17.7109375" style="179" customWidth="1"/>
    <col min="12041" max="12041" width="15.28515625" style="179" customWidth="1"/>
    <col min="12042" max="12042" width="30.7109375" style="179" customWidth="1"/>
    <col min="12043" max="12208" width="8.7109375" style="179" customWidth="1"/>
    <col min="12209" max="12209" width="10.42578125" style="179" customWidth="1"/>
    <col min="12210" max="12210" width="80.42578125" style="179" customWidth="1"/>
    <col min="12211" max="12211" width="19.5703125" style="179" customWidth="1"/>
    <col min="12212" max="12288" width="27.7109375" style="179"/>
    <col min="12289" max="12289" width="8.7109375" style="179" customWidth="1"/>
    <col min="12290" max="12290" width="45.7109375" style="179" customWidth="1"/>
    <col min="12291" max="12291" width="15.7109375" style="179" customWidth="1"/>
    <col min="12292" max="12293" width="17.7109375" style="179" customWidth="1"/>
    <col min="12294" max="12294" width="15.28515625" style="179" customWidth="1"/>
    <col min="12295" max="12295" width="35.7109375" style="179" customWidth="1"/>
    <col min="12296" max="12296" width="17.7109375" style="179" customWidth="1"/>
    <col min="12297" max="12297" width="15.28515625" style="179" customWidth="1"/>
    <col min="12298" max="12298" width="30.7109375" style="179" customWidth="1"/>
    <col min="12299" max="12464" width="8.7109375" style="179" customWidth="1"/>
    <col min="12465" max="12465" width="10.42578125" style="179" customWidth="1"/>
    <col min="12466" max="12466" width="80.42578125" style="179" customWidth="1"/>
    <col min="12467" max="12467" width="19.5703125" style="179" customWidth="1"/>
    <col min="12468" max="12544" width="27.7109375" style="179"/>
    <col min="12545" max="12545" width="8.7109375" style="179" customWidth="1"/>
    <col min="12546" max="12546" width="45.7109375" style="179" customWidth="1"/>
    <col min="12547" max="12547" width="15.7109375" style="179" customWidth="1"/>
    <col min="12548" max="12549" width="17.7109375" style="179" customWidth="1"/>
    <col min="12550" max="12550" width="15.28515625" style="179" customWidth="1"/>
    <col min="12551" max="12551" width="35.7109375" style="179" customWidth="1"/>
    <col min="12552" max="12552" width="17.7109375" style="179" customWidth="1"/>
    <col min="12553" max="12553" width="15.28515625" style="179" customWidth="1"/>
    <col min="12554" max="12554" width="30.7109375" style="179" customWidth="1"/>
    <col min="12555" max="12720" width="8.7109375" style="179" customWidth="1"/>
    <col min="12721" max="12721" width="10.42578125" style="179" customWidth="1"/>
    <col min="12722" max="12722" width="80.42578125" style="179" customWidth="1"/>
    <col min="12723" max="12723" width="19.5703125" style="179" customWidth="1"/>
    <col min="12724" max="12800" width="27.7109375" style="179"/>
    <col min="12801" max="12801" width="8.7109375" style="179" customWidth="1"/>
    <col min="12802" max="12802" width="45.7109375" style="179" customWidth="1"/>
    <col min="12803" max="12803" width="15.7109375" style="179" customWidth="1"/>
    <col min="12804" max="12805" width="17.7109375" style="179" customWidth="1"/>
    <col min="12806" max="12806" width="15.28515625" style="179" customWidth="1"/>
    <col min="12807" max="12807" width="35.7109375" style="179" customWidth="1"/>
    <col min="12808" max="12808" width="17.7109375" style="179" customWidth="1"/>
    <col min="12809" max="12809" width="15.28515625" style="179" customWidth="1"/>
    <col min="12810" max="12810" width="30.7109375" style="179" customWidth="1"/>
    <col min="12811" max="12976" width="8.7109375" style="179" customWidth="1"/>
    <col min="12977" max="12977" width="10.42578125" style="179" customWidth="1"/>
    <col min="12978" max="12978" width="80.42578125" style="179" customWidth="1"/>
    <col min="12979" max="12979" width="19.5703125" style="179" customWidth="1"/>
    <col min="12980" max="13056" width="27.7109375" style="179"/>
    <col min="13057" max="13057" width="8.7109375" style="179" customWidth="1"/>
    <col min="13058" max="13058" width="45.7109375" style="179" customWidth="1"/>
    <col min="13059" max="13059" width="15.7109375" style="179" customWidth="1"/>
    <col min="13060" max="13061" width="17.7109375" style="179" customWidth="1"/>
    <col min="13062" max="13062" width="15.28515625" style="179" customWidth="1"/>
    <col min="13063" max="13063" width="35.7109375" style="179" customWidth="1"/>
    <col min="13064" max="13064" width="17.7109375" style="179" customWidth="1"/>
    <col min="13065" max="13065" width="15.28515625" style="179" customWidth="1"/>
    <col min="13066" max="13066" width="30.7109375" style="179" customWidth="1"/>
    <col min="13067" max="13232" width="8.7109375" style="179" customWidth="1"/>
    <col min="13233" max="13233" width="10.42578125" style="179" customWidth="1"/>
    <col min="13234" max="13234" width="80.42578125" style="179" customWidth="1"/>
    <col min="13235" max="13235" width="19.5703125" style="179" customWidth="1"/>
    <col min="13236" max="13312" width="27.7109375" style="179"/>
    <col min="13313" max="13313" width="8.7109375" style="179" customWidth="1"/>
    <col min="13314" max="13314" width="45.7109375" style="179" customWidth="1"/>
    <col min="13315" max="13315" width="15.7109375" style="179" customWidth="1"/>
    <col min="13316" max="13317" width="17.7109375" style="179" customWidth="1"/>
    <col min="13318" max="13318" width="15.28515625" style="179" customWidth="1"/>
    <col min="13319" max="13319" width="35.7109375" style="179" customWidth="1"/>
    <col min="13320" max="13320" width="17.7109375" style="179" customWidth="1"/>
    <col min="13321" max="13321" width="15.28515625" style="179" customWidth="1"/>
    <col min="13322" max="13322" width="30.7109375" style="179" customWidth="1"/>
    <col min="13323" max="13488" width="8.7109375" style="179" customWidth="1"/>
    <col min="13489" max="13489" width="10.42578125" style="179" customWidth="1"/>
    <col min="13490" max="13490" width="80.42578125" style="179" customWidth="1"/>
    <col min="13491" max="13491" width="19.5703125" style="179" customWidth="1"/>
    <col min="13492" max="13568" width="27.7109375" style="179"/>
    <col min="13569" max="13569" width="8.7109375" style="179" customWidth="1"/>
    <col min="13570" max="13570" width="45.7109375" style="179" customWidth="1"/>
    <col min="13571" max="13571" width="15.7109375" style="179" customWidth="1"/>
    <col min="13572" max="13573" width="17.7109375" style="179" customWidth="1"/>
    <col min="13574" max="13574" width="15.28515625" style="179" customWidth="1"/>
    <col min="13575" max="13575" width="35.7109375" style="179" customWidth="1"/>
    <col min="13576" max="13576" width="17.7109375" style="179" customWidth="1"/>
    <col min="13577" max="13577" width="15.28515625" style="179" customWidth="1"/>
    <col min="13578" max="13578" width="30.7109375" style="179" customWidth="1"/>
    <col min="13579" max="13744" width="8.7109375" style="179" customWidth="1"/>
    <col min="13745" max="13745" width="10.42578125" style="179" customWidth="1"/>
    <col min="13746" max="13746" width="80.42578125" style="179" customWidth="1"/>
    <col min="13747" max="13747" width="19.5703125" style="179" customWidth="1"/>
    <col min="13748" max="13824" width="27.7109375" style="179"/>
    <col min="13825" max="13825" width="8.7109375" style="179" customWidth="1"/>
    <col min="13826" max="13826" width="45.7109375" style="179" customWidth="1"/>
    <col min="13827" max="13827" width="15.7109375" style="179" customWidth="1"/>
    <col min="13828" max="13829" width="17.7109375" style="179" customWidth="1"/>
    <col min="13830" max="13830" width="15.28515625" style="179" customWidth="1"/>
    <col min="13831" max="13831" width="35.7109375" style="179" customWidth="1"/>
    <col min="13832" max="13832" width="17.7109375" style="179" customWidth="1"/>
    <col min="13833" max="13833" width="15.28515625" style="179" customWidth="1"/>
    <col min="13834" max="13834" width="30.7109375" style="179" customWidth="1"/>
    <col min="13835" max="14000" width="8.7109375" style="179" customWidth="1"/>
    <col min="14001" max="14001" width="10.42578125" style="179" customWidth="1"/>
    <col min="14002" max="14002" width="80.42578125" style="179" customWidth="1"/>
    <col min="14003" max="14003" width="19.5703125" style="179" customWidth="1"/>
    <col min="14004" max="14080" width="27.7109375" style="179"/>
    <col min="14081" max="14081" width="8.7109375" style="179" customWidth="1"/>
    <col min="14082" max="14082" width="45.7109375" style="179" customWidth="1"/>
    <col min="14083" max="14083" width="15.7109375" style="179" customWidth="1"/>
    <col min="14084" max="14085" width="17.7109375" style="179" customWidth="1"/>
    <col min="14086" max="14086" width="15.28515625" style="179" customWidth="1"/>
    <col min="14087" max="14087" width="35.7109375" style="179" customWidth="1"/>
    <col min="14088" max="14088" width="17.7109375" style="179" customWidth="1"/>
    <col min="14089" max="14089" width="15.28515625" style="179" customWidth="1"/>
    <col min="14090" max="14090" width="30.7109375" style="179" customWidth="1"/>
    <col min="14091" max="14256" width="8.7109375" style="179" customWidth="1"/>
    <col min="14257" max="14257" width="10.42578125" style="179" customWidth="1"/>
    <col min="14258" max="14258" width="80.42578125" style="179" customWidth="1"/>
    <col min="14259" max="14259" width="19.5703125" style="179" customWidth="1"/>
    <col min="14260" max="14336" width="27.7109375" style="179"/>
    <col min="14337" max="14337" width="8.7109375" style="179" customWidth="1"/>
    <col min="14338" max="14338" width="45.7109375" style="179" customWidth="1"/>
    <col min="14339" max="14339" width="15.7109375" style="179" customWidth="1"/>
    <col min="14340" max="14341" width="17.7109375" style="179" customWidth="1"/>
    <col min="14342" max="14342" width="15.28515625" style="179" customWidth="1"/>
    <col min="14343" max="14343" width="35.7109375" style="179" customWidth="1"/>
    <col min="14344" max="14344" width="17.7109375" style="179" customWidth="1"/>
    <col min="14345" max="14345" width="15.28515625" style="179" customWidth="1"/>
    <col min="14346" max="14346" width="30.7109375" style="179" customWidth="1"/>
    <col min="14347" max="14512" width="8.7109375" style="179" customWidth="1"/>
    <col min="14513" max="14513" width="10.42578125" style="179" customWidth="1"/>
    <col min="14514" max="14514" width="80.42578125" style="179" customWidth="1"/>
    <col min="14515" max="14515" width="19.5703125" style="179" customWidth="1"/>
    <col min="14516" max="14592" width="27.7109375" style="179"/>
    <col min="14593" max="14593" width="8.7109375" style="179" customWidth="1"/>
    <col min="14594" max="14594" width="45.7109375" style="179" customWidth="1"/>
    <col min="14595" max="14595" width="15.7109375" style="179" customWidth="1"/>
    <col min="14596" max="14597" width="17.7109375" style="179" customWidth="1"/>
    <col min="14598" max="14598" width="15.28515625" style="179" customWidth="1"/>
    <col min="14599" max="14599" width="35.7109375" style="179" customWidth="1"/>
    <col min="14600" max="14600" width="17.7109375" style="179" customWidth="1"/>
    <col min="14601" max="14601" width="15.28515625" style="179" customWidth="1"/>
    <col min="14602" max="14602" width="30.7109375" style="179" customWidth="1"/>
    <col min="14603" max="14768" width="8.7109375" style="179" customWidth="1"/>
    <col min="14769" max="14769" width="10.42578125" style="179" customWidth="1"/>
    <col min="14770" max="14770" width="80.42578125" style="179" customWidth="1"/>
    <col min="14771" max="14771" width="19.5703125" style="179" customWidth="1"/>
    <col min="14772" max="14848" width="27.7109375" style="179"/>
    <col min="14849" max="14849" width="8.7109375" style="179" customWidth="1"/>
    <col min="14850" max="14850" width="45.7109375" style="179" customWidth="1"/>
    <col min="14851" max="14851" width="15.7109375" style="179" customWidth="1"/>
    <col min="14852" max="14853" width="17.7109375" style="179" customWidth="1"/>
    <col min="14854" max="14854" width="15.28515625" style="179" customWidth="1"/>
    <col min="14855" max="14855" width="35.7109375" style="179" customWidth="1"/>
    <col min="14856" max="14856" width="17.7109375" style="179" customWidth="1"/>
    <col min="14857" max="14857" width="15.28515625" style="179" customWidth="1"/>
    <col min="14858" max="14858" width="30.7109375" style="179" customWidth="1"/>
    <col min="14859" max="15024" width="8.7109375" style="179" customWidth="1"/>
    <col min="15025" max="15025" width="10.42578125" style="179" customWidth="1"/>
    <col min="15026" max="15026" width="80.42578125" style="179" customWidth="1"/>
    <col min="15027" max="15027" width="19.5703125" style="179" customWidth="1"/>
    <col min="15028" max="15104" width="27.7109375" style="179"/>
    <col min="15105" max="15105" width="8.7109375" style="179" customWidth="1"/>
    <col min="15106" max="15106" width="45.7109375" style="179" customWidth="1"/>
    <col min="15107" max="15107" width="15.7109375" style="179" customWidth="1"/>
    <col min="15108" max="15109" width="17.7109375" style="179" customWidth="1"/>
    <col min="15110" max="15110" width="15.28515625" style="179" customWidth="1"/>
    <col min="15111" max="15111" width="35.7109375" style="179" customWidth="1"/>
    <col min="15112" max="15112" width="17.7109375" style="179" customWidth="1"/>
    <col min="15113" max="15113" width="15.28515625" style="179" customWidth="1"/>
    <col min="15114" max="15114" width="30.7109375" style="179" customWidth="1"/>
    <col min="15115" max="15280" width="8.7109375" style="179" customWidth="1"/>
    <col min="15281" max="15281" width="10.42578125" style="179" customWidth="1"/>
    <col min="15282" max="15282" width="80.42578125" style="179" customWidth="1"/>
    <col min="15283" max="15283" width="19.5703125" style="179" customWidth="1"/>
    <col min="15284" max="15360" width="27.7109375" style="179"/>
    <col min="15361" max="15361" width="8.7109375" style="179" customWidth="1"/>
    <col min="15362" max="15362" width="45.7109375" style="179" customWidth="1"/>
    <col min="15363" max="15363" width="15.7109375" style="179" customWidth="1"/>
    <col min="15364" max="15365" width="17.7109375" style="179" customWidth="1"/>
    <col min="15366" max="15366" width="15.28515625" style="179" customWidth="1"/>
    <col min="15367" max="15367" width="35.7109375" style="179" customWidth="1"/>
    <col min="15368" max="15368" width="17.7109375" style="179" customWidth="1"/>
    <col min="15369" max="15369" width="15.28515625" style="179" customWidth="1"/>
    <col min="15370" max="15370" width="30.7109375" style="179" customWidth="1"/>
    <col min="15371" max="15536" width="8.7109375" style="179" customWidth="1"/>
    <col min="15537" max="15537" width="10.42578125" style="179" customWidth="1"/>
    <col min="15538" max="15538" width="80.42578125" style="179" customWidth="1"/>
    <col min="15539" max="15539" width="19.5703125" style="179" customWidth="1"/>
    <col min="15540" max="15616" width="27.7109375" style="179"/>
    <col min="15617" max="15617" width="8.7109375" style="179" customWidth="1"/>
    <col min="15618" max="15618" width="45.7109375" style="179" customWidth="1"/>
    <col min="15619" max="15619" width="15.7109375" style="179" customWidth="1"/>
    <col min="15620" max="15621" width="17.7109375" style="179" customWidth="1"/>
    <col min="15622" max="15622" width="15.28515625" style="179" customWidth="1"/>
    <col min="15623" max="15623" width="35.7109375" style="179" customWidth="1"/>
    <col min="15624" max="15624" width="17.7109375" style="179" customWidth="1"/>
    <col min="15625" max="15625" width="15.28515625" style="179" customWidth="1"/>
    <col min="15626" max="15626" width="30.7109375" style="179" customWidth="1"/>
    <col min="15627" max="15792" width="8.7109375" style="179" customWidth="1"/>
    <col min="15793" max="15793" width="10.42578125" style="179" customWidth="1"/>
    <col min="15794" max="15794" width="80.42578125" style="179" customWidth="1"/>
    <col min="15795" max="15795" width="19.5703125" style="179" customWidth="1"/>
    <col min="15796" max="15872" width="27.7109375" style="179"/>
    <col min="15873" max="15873" width="8.7109375" style="179" customWidth="1"/>
    <col min="15874" max="15874" width="45.7109375" style="179" customWidth="1"/>
    <col min="15875" max="15875" width="15.7109375" style="179" customWidth="1"/>
    <col min="15876" max="15877" width="17.7109375" style="179" customWidth="1"/>
    <col min="15878" max="15878" width="15.28515625" style="179" customWidth="1"/>
    <col min="15879" max="15879" width="35.7109375" style="179" customWidth="1"/>
    <col min="15880" max="15880" width="17.7109375" style="179" customWidth="1"/>
    <col min="15881" max="15881" width="15.28515625" style="179" customWidth="1"/>
    <col min="15882" max="15882" width="30.7109375" style="179" customWidth="1"/>
    <col min="15883" max="16048" width="8.7109375" style="179" customWidth="1"/>
    <col min="16049" max="16049" width="10.42578125" style="179" customWidth="1"/>
    <col min="16050" max="16050" width="80.42578125" style="179" customWidth="1"/>
    <col min="16051" max="16051" width="19.5703125" style="179" customWidth="1"/>
    <col min="16052" max="16128" width="27.7109375" style="179"/>
    <col min="16129" max="16129" width="8.7109375" style="179" customWidth="1"/>
    <col min="16130" max="16130" width="45.7109375" style="179" customWidth="1"/>
    <col min="16131" max="16131" width="15.7109375" style="179" customWidth="1"/>
    <col min="16132" max="16133" width="17.7109375" style="179" customWidth="1"/>
    <col min="16134" max="16134" width="15.28515625" style="179" customWidth="1"/>
    <col min="16135" max="16135" width="35.7109375" style="179" customWidth="1"/>
    <col min="16136" max="16136" width="17.7109375" style="179" customWidth="1"/>
    <col min="16137" max="16137" width="15.28515625" style="179" customWidth="1"/>
    <col min="16138" max="16138" width="30.7109375" style="179" customWidth="1"/>
    <col min="16139" max="16304" width="8.7109375" style="179" customWidth="1"/>
    <col min="16305" max="16305" width="10.42578125" style="179" customWidth="1"/>
    <col min="16306" max="16306" width="80.42578125" style="179" customWidth="1"/>
    <col min="16307" max="16307" width="19.5703125" style="179" customWidth="1"/>
    <col min="16308" max="16384" width="27.7109375" style="179"/>
  </cols>
  <sheetData>
    <row r="2" spans="1:10" s="181" customFormat="1" ht="18" customHeight="1" x14ac:dyDescent="0.25">
      <c r="A2" s="1345" t="s">
        <v>868</v>
      </c>
      <c r="B2" s="1345"/>
      <c r="C2" s="1345"/>
      <c r="D2" s="1345"/>
      <c r="E2" s="1345"/>
      <c r="F2" s="1345"/>
      <c r="G2" s="1345"/>
      <c r="H2" s="1345"/>
      <c r="I2" s="1345"/>
      <c r="J2" s="1345"/>
    </row>
    <row r="3" spans="1:10" s="181" customFormat="1" ht="18" x14ac:dyDescent="0.25">
      <c r="A3" s="1345" t="s">
        <v>89</v>
      </c>
      <c r="B3" s="1345"/>
      <c r="C3" s="1345"/>
      <c r="D3" s="1345"/>
      <c r="E3" s="1345"/>
      <c r="F3" s="1345"/>
      <c r="G3" s="1345"/>
      <c r="H3" s="1345"/>
      <c r="I3" s="1345"/>
      <c r="J3" s="1345"/>
    </row>
    <row r="4" spans="1:10" x14ac:dyDescent="0.3">
      <c r="A4" s="1396" t="s">
        <v>356</v>
      </c>
      <c r="B4" s="1396"/>
      <c r="C4" s="1396"/>
      <c r="D4" s="1396"/>
      <c r="E4" s="1396"/>
      <c r="F4" s="1396"/>
      <c r="G4" s="1396"/>
      <c r="H4" s="1396"/>
      <c r="I4" s="1396"/>
      <c r="J4" s="1396"/>
    </row>
    <row r="5" spans="1:10" s="182" customFormat="1" x14ac:dyDescent="0.3">
      <c r="A5" s="1397" t="s">
        <v>915</v>
      </c>
      <c r="B5" s="1397"/>
      <c r="C5" s="1397"/>
      <c r="D5" s="1397"/>
      <c r="E5" s="1397"/>
      <c r="F5" s="1397"/>
      <c r="G5" s="1397"/>
      <c r="H5" s="1397"/>
      <c r="I5" s="1397"/>
      <c r="J5" s="1397"/>
    </row>
    <row r="6" spans="1:10" s="182" customFormat="1" x14ac:dyDescent="0.3">
      <c r="A6" s="1398"/>
      <c r="B6" s="1398"/>
      <c r="C6" s="1398"/>
      <c r="D6" s="1398"/>
      <c r="E6" s="1398"/>
      <c r="F6" s="1398"/>
      <c r="G6" s="1398"/>
      <c r="H6" s="1398"/>
      <c r="I6" s="1398"/>
      <c r="J6" s="1398"/>
    </row>
    <row r="7" spans="1:10" s="183" customFormat="1" ht="135.75" customHeight="1" x14ac:dyDescent="0.25">
      <c r="A7" s="1305" t="s">
        <v>1</v>
      </c>
      <c r="B7" s="1315" t="s">
        <v>2</v>
      </c>
      <c r="C7" s="1315" t="s">
        <v>3</v>
      </c>
      <c r="D7" s="64" t="s">
        <v>866</v>
      </c>
      <c r="E7" s="376" t="s">
        <v>918</v>
      </c>
      <c r="F7" s="376" t="s">
        <v>4</v>
      </c>
      <c r="G7" s="1315" t="s">
        <v>5</v>
      </c>
      <c r="H7" s="1315" t="s">
        <v>917</v>
      </c>
      <c r="I7" s="1315" t="s">
        <v>6</v>
      </c>
      <c r="J7" s="1315" t="s">
        <v>7</v>
      </c>
    </row>
    <row r="8" spans="1:10" s="186" customFormat="1" ht="21.75" customHeight="1" x14ac:dyDescent="0.3">
      <c r="A8" s="184">
        <v>1</v>
      </c>
      <c r="B8" s="185">
        <v>2</v>
      </c>
      <c r="C8" s="185">
        <v>3</v>
      </c>
      <c r="D8" s="184">
        <v>4</v>
      </c>
      <c r="E8" s="184">
        <v>5</v>
      </c>
      <c r="F8" s="184">
        <v>6</v>
      </c>
      <c r="G8" s="184">
        <v>7</v>
      </c>
      <c r="H8" s="184">
        <v>8</v>
      </c>
      <c r="I8" s="184">
        <v>9</v>
      </c>
      <c r="J8" s="184">
        <v>10</v>
      </c>
    </row>
    <row r="9" spans="1:10" x14ac:dyDescent="0.3">
      <c r="A9" s="1395" t="s">
        <v>357</v>
      </c>
      <c r="B9" s="1395"/>
      <c r="C9" s="1395"/>
      <c r="D9" s="1395"/>
      <c r="E9" s="1395"/>
      <c r="F9" s="1395"/>
      <c r="G9" s="1395"/>
      <c r="H9" s="1395"/>
      <c r="I9" s="1395"/>
      <c r="J9" s="1395"/>
    </row>
    <row r="10" spans="1:10" s="193" customFormat="1" x14ac:dyDescent="0.3">
      <c r="A10" s="2107" t="s">
        <v>10</v>
      </c>
      <c r="B10" s="1394" t="s">
        <v>887</v>
      </c>
      <c r="C10" s="1259" t="s">
        <v>18</v>
      </c>
      <c r="D10" s="1251">
        <f>D12</f>
        <v>2044.28</v>
      </c>
      <c r="E10" s="1251">
        <f>E12</f>
        <v>2044.28</v>
      </c>
      <c r="F10" s="1251">
        <f>E10/D10*100</f>
        <v>100</v>
      </c>
      <c r="G10" s="192"/>
      <c r="H10" s="1251">
        <f>H12</f>
        <v>2044.28</v>
      </c>
      <c r="I10" s="1251">
        <f>H10/D10*100</f>
        <v>100</v>
      </c>
      <c r="J10" s="192"/>
    </row>
    <row r="11" spans="1:10" s="193" customFormat="1" ht="78" customHeight="1" x14ac:dyDescent="0.3">
      <c r="A11" s="2107"/>
      <c r="B11" s="1394"/>
      <c r="C11" s="1259" t="s">
        <v>19</v>
      </c>
      <c r="D11" s="1251">
        <v>0</v>
      </c>
      <c r="E11" s="1251">
        <v>0</v>
      </c>
      <c r="F11" s="1251">
        <v>0</v>
      </c>
      <c r="G11" s="1411"/>
      <c r="H11" s="1251">
        <v>0</v>
      </c>
      <c r="I11" s="1251">
        <v>0</v>
      </c>
      <c r="J11" s="1391"/>
    </row>
    <row r="12" spans="1:10" s="193" customFormat="1" ht="90" x14ac:dyDescent="0.3">
      <c r="A12" s="2107"/>
      <c r="B12" s="1394"/>
      <c r="C12" s="1259" t="s">
        <v>23</v>
      </c>
      <c r="D12" s="1251">
        <f>D16</f>
        <v>2044.28</v>
      </c>
      <c r="E12" s="1251">
        <f>E16</f>
        <v>2044.28</v>
      </c>
      <c r="F12" s="1251">
        <f>E12/D12*100</f>
        <v>100</v>
      </c>
      <c r="G12" s="1411"/>
      <c r="H12" s="1251">
        <f>H16</f>
        <v>2044.28</v>
      </c>
      <c r="I12" s="1251">
        <f>H12/D12*100</f>
        <v>100</v>
      </c>
      <c r="J12" s="1391"/>
    </row>
    <row r="13" spans="1:10" s="193" customFormat="1" x14ac:dyDescent="0.3">
      <c r="A13" s="2108" t="s">
        <v>25</v>
      </c>
      <c r="B13" s="1385" t="s">
        <v>1004</v>
      </c>
      <c r="C13" s="1252" t="s">
        <v>18</v>
      </c>
      <c r="D13" s="1253">
        <v>0</v>
      </c>
      <c r="E13" s="1253">
        <v>0</v>
      </c>
      <c r="F13" s="1253">
        <v>0</v>
      </c>
      <c r="G13" s="192"/>
      <c r="H13" s="1253">
        <v>0</v>
      </c>
      <c r="I13" s="1253">
        <v>0</v>
      </c>
      <c r="J13" s="192"/>
    </row>
    <row r="14" spans="1:10" s="193" customFormat="1" ht="72" x14ac:dyDescent="0.3">
      <c r="A14" s="2108"/>
      <c r="B14" s="1385"/>
      <c r="C14" s="1252" t="s">
        <v>19</v>
      </c>
      <c r="D14" s="1253">
        <v>0</v>
      </c>
      <c r="E14" s="1253">
        <v>0</v>
      </c>
      <c r="F14" s="1253">
        <v>0</v>
      </c>
      <c r="G14" s="1391"/>
      <c r="H14" s="1253">
        <v>0</v>
      </c>
      <c r="I14" s="1253">
        <v>0</v>
      </c>
      <c r="J14" s="1411" t="s">
        <v>855</v>
      </c>
    </row>
    <row r="15" spans="1:10" s="193" customFormat="1" ht="90" x14ac:dyDescent="0.3">
      <c r="A15" s="2108"/>
      <c r="B15" s="1385"/>
      <c r="C15" s="1252" t="s">
        <v>23</v>
      </c>
      <c r="D15" s="1253">
        <v>0</v>
      </c>
      <c r="E15" s="1253">
        <v>0</v>
      </c>
      <c r="F15" s="1253">
        <v>0</v>
      </c>
      <c r="G15" s="1391"/>
      <c r="H15" s="1253">
        <v>0</v>
      </c>
      <c r="I15" s="1253">
        <v>0</v>
      </c>
      <c r="J15" s="1411"/>
    </row>
    <row r="16" spans="1:10" s="193" customFormat="1" ht="223.5" customHeight="1" x14ac:dyDescent="0.3">
      <c r="A16" s="2109" t="s">
        <v>13</v>
      </c>
      <c r="B16" s="1252" t="s">
        <v>1049</v>
      </c>
      <c r="C16" s="1252" t="s">
        <v>23</v>
      </c>
      <c r="D16" s="1253">
        <v>2044.28</v>
      </c>
      <c r="E16" s="1253">
        <v>2044.28</v>
      </c>
      <c r="F16" s="1253">
        <f>E16/D16*100</f>
        <v>100</v>
      </c>
      <c r="G16" s="1250" t="s">
        <v>996</v>
      </c>
      <c r="H16" s="1253">
        <v>2044.28</v>
      </c>
      <c r="I16" s="1253">
        <f>H16/D16*100</f>
        <v>100</v>
      </c>
      <c r="J16" s="1250"/>
    </row>
    <row r="17" spans="1:10" ht="22.5" customHeight="1" x14ac:dyDescent="0.3">
      <c r="A17" s="1390" t="s">
        <v>14</v>
      </c>
      <c r="B17" s="1394" t="s">
        <v>359</v>
      </c>
      <c r="C17" s="1259" t="s">
        <v>18</v>
      </c>
      <c r="D17" s="1251">
        <f>D18+D19</f>
        <v>2096707.57</v>
      </c>
      <c r="E17" s="1251">
        <f>E18+E19</f>
        <v>1065964.6199999999</v>
      </c>
      <c r="F17" s="189">
        <f>E17/D17*100</f>
        <v>50.839928049670746</v>
      </c>
      <c r="G17" s="1411"/>
      <c r="H17" s="1251">
        <f>E17</f>
        <v>1065964.6199999999</v>
      </c>
      <c r="I17" s="1251">
        <f t="shared" ref="I17:I41" si="0">F17</f>
        <v>50.839928049670746</v>
      </c>
      <c r="J17" s="1399"/>
    </row>
    <row r="18" spans="1:10" ht="74.25" customHeight="1" x14ac:dyDescent="0.3">
      <c r="A18" s="1390"/>
      <c r="B18" s="1394"/>
      <c r="C18" s="1259" t="s">
        <v>19</v>
      </c>
      <c r="D18" s="1251">
        <f>D20+D21+D22+D26</f>
        <v>1592847</v>
      </c>
      <c r="E18" s="1251">
        <f>E20+E21+E22+E26</f>
        <v>768045.7</v>
      </c>
      <c r="F18" s="189">
        <f>E18/D18*100</f>
        <v>48.218422736144774</v>
      </c>
      <c r="G18" s="1411"/>
      <c r="H18" s="1251">
        <f>E18</f>
        <v>768045.7</v>
      </c>
      <c r="I18" s="1251">
        <f t="shared" si="0"/>
        <v>48.218422736144774</v>
      </c>
      <c r="J18" s="1399"/>
    </row>
    <row r="19" spans="1:10" ht="94.5" customHeight="1" x14ac:dyDescent="0.3">
      <c r="A19" s="1390"/>
      <c r="B19" s="1394"/>
      <c r="C19" s="1259" t="s">
        <v>23</v>
      </c>
      <c r="D19" s="1251">
        <f>D23+D24+D27</f>
        <v>503860.57</v>
      </c>
      <c r="E19" s="1251">
        <f>E23+E24+E27</f>
        <v>297918.92</v>
      </c>
      <c r="F19" s="189">
        <f>E19/D19*100</f>
        <v>59.127254192563626</v>
      </c>
      <c r="G19" s="1411"/>
      <c r="H19" s="1251">
        <f>E19</f>
        <v>297918.92</v>
      </c>
      <c r="I19" s="1251">
        <f t="shared" si="0"/>
        <v>59.127254192563626</v>
      </c>
      <c r="J19" s="1399"/>
    </row>
    <row r="20" spans="1:10" s="194" customFormat="1" ht="288" x14ac:dyDescent="0.25">
      <c r="A20" s="1248" t="s">
        <v>15</v>
      </c>
      <c r="B20" s="1252" t="s">
        <v>360</v>
      </c>
      <c r="C20" s="1252" t="s">
        <v>19</v>
      </c>
      <c r="D20" s="1253">
        <v>1440861</v>
      </c>
      <c r="E20" s="1253">
        <v>702162.34</v>
      </c>
      <c r="F20" s="1253">
        <f t="shared" ref="F20:F41" si="1">E20/D20*100</f>
        <v>48.732135854881207</v>
      </c>
      <c r="G20" s="561" t="s">
        <v>1008</v>
      </c>
      <c r="H20" s="1253">
        <f>E20</f>
        <v>702162.34</v>
      </c>
      <c r="I20" s="1253">
        <f t="shared" si="0"/>
        <v>48.732135854881207</v>
      </c>
      <c r="J20" s="1254" t="s">
        <v>1006</v>
      </c>
    </row>
    <row r="21" spans="1:10" ht="240.75" customHeight="1" x14ac:dyDescent="0.3">
      <c r="A21" s="1248" t="s">
        <v>28</v>
      </c>
      <c r="B21" s="356" t="s">
        <v>361</v>
      </c>
      <c r="C21" s="1252" t="s">
        <v>19</v>
      </c>
      <c r="D21" s="1253">
        <v>43068</v>
      </c>
      <c r="E21" s="1253">
        <v>18156.34</v>
      </c>
      <c r="F21" s="1253">
        <f t="shared" si="1"/>
        <v>42.157379028513049</v>
      </c>
      <c r="G21" s="1250" t="s">
        <v>997</v>
      </c>
      <c r="H21" s="1253">
        <f>E21</f>
        <v>18156.34</v>
      </c>
      <c r="I21" s="1253">
        <f t="shared" si="0"/>
        <v>42.157379028513049</v>
      </c>
      <c r="J21" s="1254" t="s">
        <v>839</v>
      </c>
    </row>
    <row r="22" spans="1:10" ht="168" customHeight="1" x14ac:dyDescent="0.3">
      <c r="A22" s="1248" t="s">
        <v>362</v>
      </c>
      <c r="B22" s="1252" t="s">
        <v>363</v>
      </c>
      <c r="C22" s="1252" t="s">
        <v>19</v>
      </c>
      <c r="D22" s="1253">
        <v>88856</v>
      </c>
      <c r="E22" s="1253">
        <v>35110.74</v>
      </c>
      <c r="F22" s="1253">
        <f t="shared" si="1"/>
        <v>39.514202755019355</v>
      </c>
      <c r="G22" s="1254" t="s">
        <v>999</v>
      </c>
      <c r="H22" s="1253">
        <f t="shared" ref="H22:H31" si="2">E22</f>
        <v>35110.74</v>
      </c>
      <c r="I22" s="1253">
        <f t="shared" si="0"/>
        <v>39.514202755019355</v>
      </c>
      <c r="J22" s="454" t="s">
        <v>998</v>
      </c>
    </row>
    <row r="23" spans="1:10" ht="162" x14ac:dyDescent="0.3">
      <c r="A23" s="1248" t="s">
        <v>364</v>
      </c>
      <c r="B23" s="195" t="s">
        <v>781</v>
      </c>
      <c r="C23" s="1252" t="s">
        <v>23</v>
      </c>
      <c r="D23" s="1253">
        <v>484433.93</v>
      </c>
      <c r="E23" s="1253">
        <v>297669.12</v>
      </c>
      <c r="F23" s="1253">
        <f t="shared" si="1"/>
        <v>61.446794199572274</v>
      </c>
      <c r="G23" s="1261" t="s">
        <v>1007</v>
      </c>
      <c r="H23" s="1253">
        <f t="shared" si="2"/>
        <v>297669.12</v>
      </c>
      <c r="I23" s="1253">
        <f t="shared" si="0"/>
        <v>61.446794199572274</v>
      </c>
      <c r="J23" s="454" t="s">
        <v>1000</v>
      </c>
    </row>
    <row r="24" spans="1:10" ht="139.5" customHeight="1" x14ac:dyDescent="0.3">
      <c r="A24" s="1248" t="s">
        <v>365</v>
      </c>
      <c r="B24" s="1249" t="s">
        <v>366</v>
      </c>
      <c r="C24" s="1252" t="s">
        <v>23</v>
      </c>
      <c r="D24" s="1253">
        <v>10000</v>
      </c>
      <c r="E24" s="1253">
        <v>0</v>
      </c>
      <c r="F24" s="1253">
        <f t="shared" si="1"/>
        <v>0</v>
      </c>
      <c r="G24" s="366" t="s">
        <v>1003</v>
      </c>
      <c r="H24" s="1253">
        <f t="shared" si="2"/>
        <v>0</v>
      </c>
      <c r="I24" s="1253">
        <f t="shared" si="0"/>
        <v>0</v>
      </c>
      <c r="J24" s="1254" t="s">
        <v>1001</v>
      </c>
    </row>
    <row r="25" spans="1:10" ht="25.5" customHeight="1" x14ac:dyDescent="0.3">
      <c r="A25" s="1400" t="s">
        <v>844</v>
      </c>
      <c r="B25" s="1410" t="s">
        <v>845</v>
      </c>
      <c r="C25" s="1252" t="s">
        <v>18</v>
      </c>
      <c r="D25" s="1253">
        <f>D26+D27</f>
        <v>29488.639999999999</v>
      </c>
      <c r="E25" s="1253">
        <f>E26+E27</f>
        <v>12866.08</v>
      </c>
      <c r="F25" s="1253">
        <f>E25/D25*100</f>
        <v>43.6306319993055</v>
      </c>
      <c r="G25" s="2110" t="s">
        <v>1002</v>
      </c>
      <c r="H25" s="1253">
        <f>H26+H27</f>
        <v>12866.08</v>
      </c>
      <c r="I25" s="1253">
        <f>H25/D25*100</f>
        <v>43.6306319993055</v>
      </c>
      <c r="J25" s="1392" t="s">
        <v>934</v>
      </c>
    </row>
    <row r="26" spans="1:10" ht="72" x14ac:dyDescent="0.3">
      <c r="A26" s="1400"/>
      <c r="B26" s="1410"/>
      <c r="C26" s="1252" t="s">
        <v>19</v>
      </c>
      <c r="D26" s="1253">
        <v>20062</v>
      </c>
      <c r="E26" s="1253">
        <v>12616.28</v>
      </c>
      <c r="F26" s="1253">
        <f t="shared" ref="F26:F27" si="3">E26/D26*100</f>
        <v>62.886451998803715</v>
      </c>
      <c r="G26" s="2110"/>
      <c r="H26" s="1253">
        <v>12616.28</v>
      </c>
      <c r="I26" s="1253">
        <f t="shared" ref="I26:I27" si="4">H26/D26*100</f>
        <v>62.886451998803715</v>
      </c>
      <c r="J26" s="1392"/>
    </row>
    <row r="27" spans="1:10" ht="90" x14ac:dyDescent="0.3">
      <c r="A27" s="1400"/>
      <c r="B27" s="1410"/>
      <c r="C27" s="1252" t="s">
        <v>23</v>
      </c>
      <c r="D27" s="1253">
        <v>9426.64</v>
      </c>
      <c r="E27" s="1253">
        <v>249.8</v>
      </c>
      <c r="F27" s="1253">
        <f t="shared" si="3"/>
        <v>2.649936774927228</v>
      </c>
      <c r="G27" s="2110"/>
      <c r="H27" s="1253">
        <f>E27</f>
        <v>249.8</v>
      </c>
      <c r="I27" s="1253">
        <f t="shared" si="4"/>
        <v>2.649936774927228</v>
      </c>
      <c r="J27" s="1392"/>
    </row>
    <row r="28" spans="1:10" ht="37.5" customHeight="1" x14ac:dyDescent="0.3">
      <c r="A28" s="1393" t="s">
        <v>16</v>
      </c>
      <c r="B28" s="1384" t="s">
        <v>872</v>
      </c>
      <c r="C28" s="196" t="s">
        <v>18</v>
      </c>
      <c r="D28" s="197">
        <f>SUM(D29:D31)</f>
        <v>13986</v>
      </c>
      <c r="E28" s="197">
        <f>SUM(E29:E31)</f>
        <v>3535.49</v>
      </c>
      <c r="F28" s="1251">
        <f t="shared" si="1"/>
        <v>25.278778778778776</v>
      </c>
      <c r="G28" s="1387"/>
      <c r="H28" s="1251">
        <f t="shared" si="2"/>
        <v>3535.49</v>
      </c>
      <c r="I28" s="1251">
        <f t="shared" si="0"/>
        <v>25.278778778778776</v>
      </c>
      <c r="J28" s="1386"/>
    </row>
    <row r="29" spans="1:10" ht="72" customHeight="1" x14ac:dyDescent="0.3">
      <c r="A29" s="1393"/>
      <c r="B29" s="1384"/>
      <c r="C29" s="196" t="s">
        <v>22</v>
      </c>
      <c r="D29" s="197">
        <f t="shared" ref="D29" si="5">D36</f>
        <v>0</v>
      </c>
      <c r="E29" s="197">
        <f>E36</f>
        <v>0</v>
      </c>
      <c r="F29" s="1251">
        <v>0</v>
      </c>
      <c r="G29" s="1387"/>
      <c r="H29" s="1251">
        <f t="shared" si="2"/>
        <v>0</v>
      </c>
      <c r="I29" s="1251">
        <f t="shared" si="0"/>
        <v>0</v>
      </c>
      <c r="J29" s="1386"/>
    </row>
    <row r="30" spans="1:10" ht="70.5" customHeight="1" x14ac:dyDescent="0.3">
      <c r="A30" s="1393"/>
      <c r="B30" s="1384"/>
      <c r="C30" s="196" t="s">
        <v>19</v>
      </c>
      <c r="D30" s="197">
        <f>D33+D37</f>
        <v>9175</v>
      </c>
      <c r="E30" s="197">
        <f>E33+E37</f>
        <v>2135.67</v>
      </c>
      <c r="F30" s="1251">
        <f t="shared" si="1"/>
        <v>23.277057220708446</v>
      </c>
      <c r="G30" s="1387"/>
      <c r="H30" s="1251">
        <f t="shared" si="2"/>
        <v>2135.67</v>
      </c>
      <c r="I30" s="1251">
        <f t="shared" si="0"/>
        <v>23.277057220708446</v>
      </c>
      <c r="J30" s="1386"/>
    </row>
    <row r="31" spans="1:10" ht="90" customHeight="1" x14ac:dyDescent="0.3">
      <c r="A31" s="1393"/>
      <c r="B31" s="1384"/>
      <c r="C31" s="196" t="s">
        <v>23</v>
      </c>
      <c r="D31" s="197">
        <f>D34+D38</f>
        <v>4811</v>
      </c>
      <c r="E31" s="197">
        <f>E34+E38</f>
        <v>1399.82</v>
      </c>
      <c r="F31" s="1251">
        <f t="shared" si="1"/>
        <v>29.096237788401581</v>
      </c>
      <c r="G31" s="1387"/>
      <c r="H31" s="1251">
        <f t="shared" si="2"/>
        <v>1399.82</v>
      </c>
      <c r="I31" s="1251">
        <f t="shared" si="0"/>
        <v>29.096237788401581</v>
      </c>
      <c r="J31" s="1386"/>
    </row>
    <row r="32" spans="1:10" ht="20.25" customHeight="1" x14ac:dyDescent="0.3">
      <c r="A32" s="1400" t="s">
        <v>136</v>
      </c>
      <c r="B32" s="1385" t="s">
        <v>367</v>
      </c>
      <c r="C32" s="191" t="s">
        <v>18</v>
      </c>
      <c r="D32" s="1253">
        <f>D33+D34</f>
        <v>13986</v>
      </c>
      <c r="E32" s="1253">
        <f>E33+E34</f>
        <v>3535.49</v>
      </c>
      <c r="F32" s="1253">
        <f>E32/D32*100</f>
        <v>25.278778778778776</v>
      </c>
      <c r="G32" s="2111" t="s">
        <v>1005</v>
      </c>
      <c r="H32" s="198">
        <f>H33+H34</f>
        <v>3535.49</v>
      </c>
      <c r="I32" s="198">
        <f>H32/D32*100</f>
        <v>25.278778778778776</v>
      </c>
      <c r="J32" s="1388" t="s">
        <v>880</v>
      </c>
    </row>
    <row r="33" spans="1:10" ht="74.25" customHeight="1" x14ac:dyDescent="0.3">
      <c r="A33" s="1400"/>
      <c r="B33" s="1385"/>
      <c r="C33" s="1252" t="s">
        <v>19</v>
      </c>
      <c r="D33" s="1253">
        <v>9175</v>
      </c>
      <c r="E33" s="1253">
        <v>2135.67</v>
      </c>
      <c r="F33" s="1253">
        <f>E33/D33*100</f>
        <v>23.277057220708446</v>
      </c>
      <c r="G33" s="2111"/>
      <c r="H33" s="198">
        <f t="shared" ref="H33:H38" si="6">E33</f>
        <v>2135.67</v>
      </c>
      <c r="I33" s="198">
        <f>H33/D33*100</f>
        <v>23.277057220708446</v>
      </c>
      <c r="J33" s="1388"/>
    </row>
    <row r="34" spans="1:10" ht="113.25" customHeight="1" x14ac:dyDescent="0.3">
      <c r="A34" s="1400"/>
      <c r="B34" s="1385"/>
      <c r="C34" s="1252" t="s">
        <v>23</v>
      </c>
      <c r="D34" s="1253">
        <v>4811</v>
      </c>
      <c r="E34" s="1253">
        <v>1399.82</v>
      </c>
      <c r="F34" s="1253">
        <f>E34/D34*100</f>
        <v>29.096237788401581</v>
      </c>
      <c r="G34" s="2111"/>
      <c r="H34" s="198">
        <f t="shared" si="6"/>
        <v>1399.82</v>
      </c>
      <c r="I34" s="198">
        <f>H34/D34*100</f>
        <v>29.096237788401581</v>
      </c>
      <c r="J34" s="1388"/>
    </row>
    <row r="35" spans="1:10" ht="21.75" customHeight="1" x14ac:dyDescent="0.3">
      <c r="A35" s="1400" t="s">
        <v>138</v>
      </c>
      <c r="B35" s="1385" t="s">
        <v>368</v>
      </c>
      <c r="C35" s="199" t="s">
        <v>18</v>
      </c>
      <c r="D35" s="198">
        <f>SUM(D36:D38)</f>
        <v>0</v>
      </c>
      <c r="E35" s="198">
        <f>SUM(E36:E38)</f>
        <v>0</v>
      </c>
      <c r="F35" s="198">
        <v>0</v>
      </c>
      <c r="G35" s="1387"/>
      <c r="H35" s="198">
        <f t="shared" si="6"/>
        <v>0</v>
      </c>
      <c r="I35" s="198">
        <v>0</v>
      </c>
      <c r="J35" s="1388" t="s">
        <v>873</v>
      </c>
    </row>
    <row r="36" spans="1:10" ht="81" customHeight="1" x14ac:dyDescent="0.3">
      <c r="A36" s="1400"/>
      <c r="B36" s="1385"/>
      <c r="C36" s="200" t="s">
        <v>22</v>
      </c>
      <c r="D36" s="198">
        <v>0</v>
      </c>
      <c r="E36" s="198">
        <v>0</v>
      </c>
      <c r="F36" s="198">
        <v>0</v>
      </c>
      <c r="G36" s="1387"/>
      <c r="H36" s="198">
        <f t="shared" si="6"/>
        <v>0</v>
      </c>
      <c r="I36" s="198">
        <f t="shared" si="0"/>
        <v>0</v>
      </c>
      <c r="J36" s="1388"/>
    </row>
    <row r="37" spans="1:10" ht="89.25" customHeight="1" x14ac:dyDescent="0.3">
      <c r="A37" s="1400"/>
      <c r="B37" s="1385"/>
      <c r="C37" s="200" t="s">
        <v>19</v>
      </c>
      <c r="D37" s="198">
        <v>0</v>
      </c>
      <c r="E37" s="198">
        <v>0</v>
      </c>
      <c r="F37" s="198">
        <v>0</v>
      </c>
      <c r="G37" s="1387"/>
      <c r="H37" s="198">
        <f t="shared" si="6"/>
        <v>0</v>
      </c>
      <c r="I37" s="198">
        <f t="shared" si="0"/>
        <v>0</v>
      </c>
      <c r="J37" s="1388"/>
    </row>
    <row r="38" spans="1:10" ht="100.5" customHeight="1" x14ac:dyDescent="0.3">
      <c r="A38" s="1400"/>
      <c r="B38" s="1385"/>
      <c r="C38" s="200" t="s">
        <v>23</v>
      </c>
      <c r="D38" s="198">
        <v>0</v>
      </c>
      <c r="E38" s="198">
        <v>0</v>
      </c>
      <c r="F38" s="198">
        <v>0</v>
      </c>
      <c r="G38" s="1387"/>
      <c r="H38" s="198">
        <f t="shared" si="6"/>
        <v>0</v>
      </c>
      <c r="I38" s="198">
        <f t="shared" si="0"/>
        <v>0</v>
      </c>
      <c r="J38" s="1388"/>
    </row>
    <row r="39" spans="1:10" ht="18" customHeight="1" x14ac:dyDescent="0.3">
      <c r="A39" s="1390"/>
      <c r="B39" s="1395" t="s">
        <v>48</v>
      </c>
      <c r="C39" s="187" t="s">
        <v>18</v>
      </c>
      <c r="D39" s="1251">
        <f>D40+D41</f>
        <v>2112737.85</v>
      </c>
      <c r="E39" s="1251">
        <f>E40+E41</f>
        <v>1071544.3900000001</v>
      </c>
      <c r="F39" s="189">
        <f t="shared" si="1"/>
        <v>50.718284334234845</v>
      </c>
      <c r="G39" s="1399"/>
      <c r="H39" s="1251">
        <f>H40+H41</f>
        <v>1071544.3900000001</v>
      </c>
      <c r="I39" s="1251">
        <f t="shared" si="0"/>
        <v>50.718284334234845</v>
      </c>
      <c r="J39" s="1399"/>
    </row>
    <row r="40" spans="1:10" ht="71.25" customHeight="1" x14ac:dyDescent="0.3">
      <c r="A40" s="1390"/>
      <c r="B40" s="1395"/>
      <c r="C40" s="1259" t="s">
        <v>19</v>
      </c>
      <c r="D40" s="1251">
        <f>D18+D30</f>
        <v>1602022</v>
      </c>
      <c r="E40" s="1251">
        <f>E30+E18</f>
        <v>770181.37</v>
      </c>
      <c r="F40" s="189">
        <f t="shared" si="1"/>
        <v>48.075580110635187</v>
      </c>
      <c r="G40" s="1399"/>
      <c r="H40" s="1251">
        <f>H30+H18</f>
        <v>770181.37</v>
      </c>
      <c r="I40" s="1251">
        <f t="shared" si="0"/>
        <v>48.075580110635187</v>
      </c>
      <c r="J40" s="1399"/>
    </row>
    <row r="41" spans="1:10" ht="88.5" customHeight="1" x14ac:dyDescent="0.3">
      <c r="A41" s="1390"/>
      <c r="B41" s="1395"/>
      <c r="C41" s="1259" t="s">
        <v>23</v>
      </c>
      <c r="D41" s="1251">
        <f>D19+D31+D12</f>
        <v>510715.85000000003</v>
      </c>
      <c r="E41" s="1251">
        <f>E31+E19+E12</f>
        <v>301363.02</v>
      </c>
      <c r="F41" s="189">
        <f t="shared" si="1"/>
        <v>59.007963038546777</v>
      </c>
      <c r="G41" s="1399"/>
      <c r="H41" s="1251">
        <f>H31+H19+H12</f>
        <v>301363.02</v>
      </c>
      <c r="I41" s="1251">
        <f t="shared" si="0"/>
        <v>59.007963038546777</v>
      </c>
      <c r="J41" s="1399"/>
    </row>
    <row r="42" spans="1:10" ht="19.5" customHeight="1" x14ac:dyDescent="0.3">
      <c r="A42" s="1389" t="s">
        <v>369</v>
      </c>
      <c r="B42" s="1389"/>
      <c r="C42" s="1389"/>
      <c r="D42" s="1389"/>
      <c r="E42" s="1389"/>
      <c r="F42" s="1389"/>
      <c r="G42" s="1389"/>
      <c r="H42" s="1389"/>
      <c r="I42" s="1389"/>
      <c r="J42" s="1389"/>
    </row>
    <row r="43" spans="1:10" ht="15.75" customHeight="1" x14ac:dyDescent="0.3">
      <c r="A43" s="1401" t="s">
        <v>10</v>
      </c>
      <c r="B43" s="1394" t="s">
        <v>370</v>
      </c>
      <c r="C43" s="1259" t="s">
        <v>18</v>
      </c>
      <c r="D43" s="1251">
        <f>SUM(D44:D47)</f>
        <v>3451158.58</v>
      </c>
      <c r="E43" s="1251">
        <f>SUM(E44:E47)</f>
        <v>1834009.48</v>
      </c>
      <c r="F43" s="189">
        <f>E43/D43*100</f>
        <v>53.141848961342134</v>
      </c>
      <c r="G43" s="1411"/>
      <c r="H43" s="1251">
        <f>H47+H46+E45</f>
        <v>1834009.48</v>
      </c>
      <c r="I43" s="1251">
        <f>F43</f>
        <v>53.141848961342134</v>
      </c>
      <c r="J43" s="1399"/>
    </row>
    <row r="44" spans="1:10" ht="67.5" hidden="1" customHeight="1" x14ac:dyDescent="0.3">
      <c r="A44" s="1401"/>
      <c r="B44" s="1394"/>
      <c r="C44" s="187" t="s">
        <v>371</v>
      </c>
      <c r="D44" s="1251"/>
      <c r="E44" s="1251"/>
      <c r="F44" s="189"/>
      <c r="G44" s="1411"/>
      <c r="H44" s="1251"/>
      <c r="I44" s="1251">
        <f>F44</f>
        <v>0</v>
      </c>
      <c r="J44" s="1399"/>
    </row>
    <row r="45" spans="1:10" ht="72" x14ac:dyDescent="0.3">
      <c r="A45" s="1401"/>
      <c r="B45" s="1394"/>
      <c r="C45" s="187" t="s">
        <v>22</v>
      </c>
      <c r="D45" s="1251">
        <f>D56</f>
        <v>97103</v>
      </c>
      <c r="E45" s="1251">
        <f>E56</f>
        <v>51927.44</v>
      </c>
      <c r="F45" s="189">
        <f>E45/D45*100</f>
        <v>53.476658805598177</v>
      </c>
      <c r="G45" s="1411"/>
      <c r="H45" s="1251">
        <f>H56</f>
        <v>51927.44</v>
      </c>
      <c r="I45" s="1251">
        <f>H45/D45*100</f>
        <v>53.476658805598177</v>
      </c>
      <c r="J45" s="1399"/>
    </row>
    <row r="46" spans="1:10" ht="78" customHeight="1" x14ac:dyDescent="0.3">
      <c r="A46" s="1401"/>
      <c r="B46" s="1394"/>
      <c r="C46" s="1259" t="s">
        <v>19</v>
      </c>
      <c r="D46" s="1251">
        <f>D48+D49+D59</f>
        <v>2684686</v>
      </c>
      <c r="E46" s="1251">
        <f>E48+E49</f>
        <v>1383526.8599999999</v>
      </c>
      <c r="F46" s="189">
        <f>E46/D46*100</f>
        <v>51.534028932992527</v>
      </c>
      <c r="G46" s="1411"/>
      <c r="H46" s="1251">
        <f>H48+H49</f>
        <v>1383526.8599999999</v>
      </c>
      <c r="I46" s="1251">
        <f>F46</f>
        <v>51.534028932992527</v>
      </c>
      <c r="J46" s="1399"/>
    </row>
    <row r="47" spans="1:10" ht="90" x14ac:dyDescent="0.3">
      <c r="A47" s="1401"/>
      <c r="B47" s="1394"/>
      <c r="C47" s="1259" t="s">
        <v>23</v>
      </c>
      <c r="D47" s="1251">
        <f>D50+D55+D60</f>
        <v>669369.58000000007</v>
      </c>
      <c r="E47" s="1251">
        <f>E50+E55</f>
        <v>398555.18000000005</v>
      </c>
      <c r="F47" s="189">
        <f>E47/D47*100</f>
        <v>59.54187221952931</v>
      </c>
      <c r="G47" s="1411"/>
      <c r="H47" s="1251">
        <f>H50+H55</f>
        <v>398555.18000000005</v>
      </c>
      <c r="I47" s="1251">
        <f>F47</f>
        <v>59.54187221952931</v>
      </c>
      <c r="J47" s="1399"/>
    </row>
    <row r="48" spans="1:10" s="194" customFormat="1" ht="402.75" customHeight="1" x14ac:dyDescent="0.25">
      <c r="A48" s="1248" t="s">
        <v>25</v>
      </c>
      <c r="B48" s="195" t="s">
        <v>372</v>
      </c>
      <c r="C48" s="1252" t="s">
        <v>358</v>
      </c>
      <c r="D48" s="1253">
        <v>2486171</v>
      </c>
      <c r="E48" s="1253">
        <v>1299704.43</v>
      </c>
      <c r="F48" s="1253">
        <f>E48/D48*100</f>
        <v>52.27735461478715</v>
      </c>
      <c r="G48" s="1250" t="s">
        <v>1009</v>
      </c>
      <c r="H48" s="1253">
        <f>E48</f>
        <v>1299704.43</v>
      </c>
      <c r="I48" s="1253">
        <f>F48</f>
        <v>52.27735461478715</v>
      </c>
      <c r="J48" s="365" t="s">
        <v>1006</v>
      </c>
    </row>
    <row r="49" spans="1:10" s="194" customFormat="1" ht="371.25" customHeight="1" x14ac:dyDescent="0.25">
      <c r="A49" s="1248" t="s">
        <v>35</v>
      </c>
      <c r="B49" s="190" t="s">
        <v>373</v>
      </c>
      <c r="C49" s="1252" t="s">
        <v>19</v>
      </c>
      <c r="D49" s="1253">
        <v>195747</v>
      </c>
      <c r="E49" s="1253">
        <v>83822.429999999993</v>
      </c>
      <c r="F49" s="1253">
        <f t="shared" ref="F49:F55" si="7">E49/D49*100</f>
        <v>42.821821024076996</v>
      </c>
      <c r="G49" s="1254" t="s">
        <v>1010</v>
      </c>
      <c r="H49" s="1253">
        <f t="shared" ref="H49:I55" si="8">E49</f>
        <v>83822.429999999993</v>
      </c>
      <c r="I49" s="1253">
        <f t="shared" si="8"/>
        <v>42.821821024076996</v>
      </c>
      <c r="J49" s="365" t="s">
        <v>1011</v>
      </c>
    </row>
    <row r="50" spans="1:10" s="194" customFormat="1" ht="111" customHeight="1" x14ac:dyDescent="0.25">
      <c r="A50" s="1248" t="s">
        <v>36</v>
      </c>
      <c r="B50" s="455" t="s">
        <v>782</v>
      </c>
      <c r="C50" s="1252" t="s">
        <v>23</v>
      </c>
      <c r="D50" s="1253">
        <f>D51+D52+D53+D54</f>
        <v>636818.58000000007</v>
      </c>
      <c r="E50" s="1253">
        <f>E51+E52+E53+E54</f>
        <v>396182.18000000005</v>
      </c>
      <c r="F50" s="1253">
        <f t="shared" si="7"/>
        <v>62.212723127519297</v>
      </c>
      <c r="G50" s="1254" t="s">
        <v>1021</v>
      </c>
      <c r="H50" s="1253">
        <f t="shared" si="8"/>
        <v>396182.18000000005</v>
      </c>
      <c r="I50" s="1253">
        <f t="shared" si="8"/>
        <v>62.212723127519297</v>
      </c>
      <c r="J50" s="1254" t="s">
        <v>1014</v>
      </c>
    </row>
    <row r="51" spans="1:10" s="194" customFormat="1" ht="198" x14ac:dyDescent="0.25">
      <c r="A51" s="355" t="s">
        <v>37</v>
      </c>
      <c r="B51" s="455" t="s">
        <v>374</v>
      </c>
      <c r="C51" s="1252" t="s">
        <v>23</v>
      </c>
      <c r="D51" s="1253">
        <v>599</v>
      </c>
      <c r="E51" s="1253">
        <v>96</v>
      </c>
      <c r="F51" s="1253">
        <f t="shared" si="7"/>
        <v>16.026711185308848</v>
      </c>
      <c r="G51" s="1250" t="s">
        <v>1051</v>
      </c>
      <c r="H51" s="1253">
        <f t="shared" si="8"/>
        <v>96</v>
      </c>
      <c r="I51" s="1253">
        <f t="shared" si="8"/>
        <v>16.026711185308848</v>
      </c>
      <c r="J51" s="1250" t="s">
        <v>1012</v>
      </c>
    </row>
    <row r="52" spans="1:10" ht="90" x14ac:dyDescent="0.3">
      <c r="A52" s="355" t="s">
        <v>53</v>
      </c>
      <c r="B52" s="195" t="s">
        <v>375</v>
      </c>
      <c r="C52" s="1252" t="s">
        <v>23</v>
      </c>
      <c r="D52" s="1253">
        <v>32392.76</v>
      </c>
      <c r="E52" s="1253">
        <v>15569.35</v>
      </c>
      <c r="F52" s="1253">
        <f t="shared" si="7"/>
        <v>48.0642896746063</v>
      </c>
      <c r="G52" s="202" t="s">
        <v>1013</v>
      </c>
      <c r="H52" s="1253">
        <f t="shared" si="8"/>
        <v>15569.35</v>
      </c>
      <c r="I52" s="1253">
        <f t="shared" si="8"/>
        <v>48.0642896746063</v>
      </c>
      <c r="J52" s="202" t="s">
        <v>1022</v>
      </c>
    </row>
    <row r="53" spans="1:10" ht="90" x14ac:dyDescent="0.3">
      <c r="A53" s="355" t="s">
        <v>55</v>
      </c>
      <c r="B53" s="195" t="s">
        <v>376</v>
      </c>
      <c r="C53" s="1252" t="s">
        <v>23</v>
      </c>
      <c r="D53" s="201">
        <v>5541.3</v>
      </c>
      <c r="E53" s="201">
        <v>1308.1199999999999</v>
      </c>
      <c r="F53" s="201">
        <f t="shared" si="7"/>
        <v>23.606734881706455</v>
      </c>
      <c r="G53" s="202" t="s">
        <v>1015</v>
      </c>
      <c r="H53" s="201">
        <f t="shared" si="8"/>
        <v>1308.1199999999999</v>
      </c>
      <c r="I53" s="201">
        <f t="shared" si="8"/>
        <v>23.606734881706455</v>
      </c>
      <c r="J53" s="202" t="s">
        <v>1022</v>
      </c>
    </row>
    <row r="54" spans="1:10" ht="108" x14ac:dyDescent="0.3">
      <c r="A54" s="355" t="s">
        <v>57</v>
      </c>
      <c r="B54" s="195" t="s">
        <v>377</v>
      </c>
      <c r="C54" s="1252" t="s">
        <v>23</v>
      </c>
      <c r="D54" s="1253">
        <v>598285.52</v>
      </c>
      <c r="E54" s="1253">
        <v>379208.71</v>
      </c>
      <c r="F54" s="1253">
        <f>E54/D54*100</f>
        <v>63.382565234070853</v>
      </c>
      <c r="G54" s="1250" t="s">
        <v>1016</v>
      </c>
      <c r="H54" s="1253">
        <f t="shared" si="8"/>
        <v>379208.71</v>
      </c>
      <c r="I54" s="1253">
        <f>H54/D54*100</f>
        <v>63.382565234070853</v>
      </c>
      <c r="J54" s="202" t="s">
        <v>1014</v>
      </c>
    </row>
    <row r="55" spans="1:10" ht="108" x14ac:dyDescent="0.3">
      <c r="A55" s="1248" t="s">
        <v>99</v>
      </c>
      <c r="B55" s="1252" t="s">
        <v>378</v>
      </c>
      <c r="C55" s="1252" t="s">
        <v>23</v>
      </c>
      <c r="D55" s="1253">
        <v>31100</v>
      </c>
      <c r="E55" s="1253">
        <v>2373</v>
      </c>
      <c r="F55" s="1253">
        <f t="shared" si="7"/>
        <v>7.630225080385852</v>
      </c>
      <c r="G55" s="365" t="s">
        <v>1050</v>
      </c>
      <c r="H55" s="1253">
        <f t="shared" si="8"/>
        <v>2373</v>
      </c>
      <c r="I55" s="1253">
        <f t="shared" si="8"/>
        <v>7.630225080385852</v>
      </c>
      <c r="J55" s="1254" t="s">
        <v>1017</v>
      </c>
    </row>
    <row r="56" spans="1:10" ht="409.5" customHeight="1" x14ac:dyDescent="0.3">
      <c r="A56" s="1400" t="s">
        <v>100</v>
      </c>
      <c r="B56" s="1385" t="s">
        <v>882</v>
      </c>
      <c r="C56" s="1385" t="s">
        <v>22</v>
      </c>
      <c r="D56" s="1391">
        <v>97103</v>
      </c>
      <c r="E56" s="1391">
        <v>51927.44</v>
      </c>
      <c r="F56" s="1391">
        <f>E56/D56*100</f>
        <v>53.476658805598177</v>
      </c>
      <c r="G56" s="1392" t="s">
        <v>1018</v>
      </c>
      <c r="H56" s="1391">
        <f>E56</f>
        <v>51927.44</v>
      </c>
      <c r="I56" s="1391">
        <f>H56/D56*100</f>
        <v>53.476658805598177</v>
      </c>
      <c r="J56" s="1392" t="s">
        <v>934</v>
      </c>
    </row>
    <row r="57" spans="1:10" ht="106.5" customHeight="1" x14ac:dyDescent="0.3">
      <c r="A57" s="1400"/>
      <c r="B57" s="1385"/>
      <c r="C57" s="1385"/>
      <c r="D57" s="1391"/>
      <c r="E57" s="1391"/>
      <c r="F57" s="1391"/>
      <c r="G57" s="1392"/>
      <c r="H57" s="1391"/>
      <c r="I57" s="1391"/>
      <c r="J57" s="1392"/>
    </row>
    <row r="58" spans="1:10" ht="62.25" customHeight="1" x14ac:dyDescent="0.3">
      <c r="A58" s="1400" t="s">
        <v>101</v>
      </c>
      <c r="B58" s="1410" t="s">
        <v>840</v>
      </c>
      <c r="C58" s="1252" t="s">
        <v>18</v>
      </c>
      <c r="D58" s="1253">
        <f>D59+D60</f>
        <v>4219</v>
      </c>
      <c r="E58" s="1253">
        <v>0</v>
      </c>
      <c r="F58" s="1253">
        <f>E58/D58*100</f>
        <v>0</v>
      </c>
      <c r="G58" s="1392" t="s">
        <v>1019</v>
      </c>
      <c r="H58" s="1253">
        <v>0</v>
      </c>
      <c r="I58" s="1253">
        <f>H58/D58*100</f>
        <v>0</v>
      </c>
      <c r="J58" s="1392" t="s">
        <v>1020</v>
      </c>
    </row>
    <row r="59" spans="1:10" ht="99" customHeight="1" x14ac:dyDescent="0.3">
      <c r="A59" s="1400"/>
      <c r="B59" s="1410"/>
      <c r="C59" s="1252" t="s">
        <v>19</v>
      </c>
      <c r="D59" s="1253">
        <v>2768</v>
      </c>
      <c r="E59" s="1253">
        <v>0</v>
      </c>
      <c r="F59" s="1253">
        <f t="shared" ref="F59:F60" si="9">E59/D59*100</f>
        <v>0</v>
      </c>
      <c r="G59" s="1392"/>
      <c r="H59" s="1253">
        <v>0</v>
      </c>
      <c r="I59" s="1253">
        <f t="shared" ref="I59:I60" si="10">H59/D59*100</f>
        <v>0</v>
      </c>
      <c r="J59" s="1392"/>
    </row>
    <row r="60" spans="1:10" ht="101.25" customHeight="1" x14ac:dyDescent="0.3">
      <c r="A60" s="1400"/>
      <c r="B60" s="1410"/>
      <c r="C60" s="1252" t="s">
        <v>23</v>
      </c>
      <c r="D60" s="1253">
        <v>1451</v>
      </c>
      <c r="E60" s="1253">
        <v>0</v>
      </c>
      <c r="F60" s="1253">
        <f t="shared" si="9"/>
        <v>0</v>
      </c>
      <c r="G60" s="1392"/>
      <c r="H60" s="1253">
        <v>0</v>
      </c>
      <c r="I60" s="1253">
        <f t="shared" si="10"/>
        <v>0</v>
      </c>
      <c r="J60" s="1392"/>
    </row>
    <row r="61" spans="1:10" ht="111.75" customHeight="1" x14ac:dyDescent="0.3">
      <c r="A61" s="1256" t="s">
        <v>14</v>
      </c>
      <c r="B61" s="1259" t="s">
        <v>379</v>
      </c>
      <c r="C61" s="1259" t="s">
        <v>19</v>
      </c>
      <c r="D61" s="1251">
        <f>D62</f>
        <v>6441</v>
      </c>
      <c r="E61" s="1251">
        <f>E62</f>
        <v>793.62</v>
      </c>
      <c r="F61" s="1251">
        <f t="shared" ref="F61:F94" si="11">E61/D61*100</f>
        <v>12.321378667908709</v>
      </c>
      <c r="G61" s="192"/>
      <c r="H61" s="1251">
        <f>E61</f>
        <v>793.62</v>
      </c>
      <c r="I61" s="1251">
        <f>F61</f>
        <v>12.321378667908709</v>
      </c>
      <c r="J61" s="1255"/>
    </row>
    <row r="62" spans="1:10" ht="180" x14ac:dyDescent="0.3">
      <c r="A62" s="1248" t="s">
        <v>15</v>
      </c>
      <c r="B62" s="1252" t="s">
        <v>380</v>
      </c>
      <c r="C62" s="1252" t="s">
        <v>19</v>
      </c>
      <c r="D62" s="1253">
        <v>6441</v>
      </c>
      <c r="E62" s="1253">
        <v>793.62</v>
      </c>
      <c r="F62" s="1253">
        <f t="shared" si="11"/>
        <v>12.321378667908709</v>
      </c>
      <c r="G62" s="203" t="s">
        <v>1023</v>
      </c>
      <c r="H62" s="1253">
        <f>E62</f>
        <v>793.62</v>
      </c>
      <c r="I62" s="1253">
        <f>H62/D62*100</f>
        <v>12.321378667908709</v>
      </c>
      <c r="J62" s="1262" t="s">
        <v>1014</v>
      </c>
    </row>
    <row r="63" spans="1:10" s="193" customFormat="1" ht="30" customHeight="1" x14ac:dyDescent="0.3">
      <c r="A63" s="1390" t="s">
        <v>16</v>
      </c>
      <c r="B63" s="1394" t="s">
        <v>381</v>
      </c>
      <c r="C63" s="1259" t="s">
        <v>18</v>
      </c>
      <c r="D63" s="197">
        <f>D64+D65+D66</f>
        <v>303555.36</v>
      </c>
      <c r="E63" s="197">
        <f>E64+E65+E66</f>
        <v>116701.43</v>
      </c>
      <c r="F63" s="197">
        <f t="shared" si="11"/>
        <v>38.444858954228316</v>
      </c>
      <c r="G63" s="1411"/>
      <c r="H63" s="197">
        <f>H64+H65+H66</f>
        <v>116701.43</v>
      </c>
      <c r="I63" s="197">
        <f>F63</f>
        <v>38.444858954228316</v>
      </c>
      <c r="J63" s="1412"/>
    </row>
    <row r="64" spans="1:10" s="193" customFormat="1" ht="72" x14ac:dyDescent="0.3">
      <c r="A64" s="1390"/>
      <c r="B64" s="1394"/>
      <c r="C64" s="1259" t="s">
        <v>22</v>
      </c>
      <c r="D64" s="197">
        <f>D71</f>
        <v>95362.57</v>
      </c>
      <c r="E64" s="197">
        <f>E71</f>
        <v>37953.949999999997</v>
      </c>
      <c r="F64" s="197">
        <f>E64/D64*100</f>
        <v>39.799629980609787</v>
      </c>
      <c r="G64" s="1411"/>
      <c r="H64" s="197">
        <f>H71</f>
        <v>37953.949999999997</v>
      </c>
      <c r="I64" s="197">
        <f>H64/D64*100</f>
        <v>39.799629980609787</v>
      </c>
      <c r="J64" s="1412"/>
    </row>
    <row r="65" spans="1:10" s="193" customFormat="1" ht="82.5" customHeight="1" x14ac:dyDescent="0.3">
      <c r="A65" s="1390"/>
      <c r="B65" s="1394"/>
      <c r="C65" s="1259" t="s">
        <v>19</v>
      </c>
      <c r="D65" s="197">
        <f>D67+D68+D69+D72+D74+D76</f>
        <v>177769.63</v>
      </c>
      <c r="E65" s="197">
        <f>E67+E68+E69+E72+E74+E76</f>
        <v>67128.75</v>
      </c>
      <c r="F65" s="197">
        <f t="shared" si="11"/>
        <v>37.76165253873792</v>
      </c>
      <c r="G65" s="1411"/>
      <c r="H65" s="197">
        <f>H67+H68+H69+H74+H72+H76</f>
        <v>67128.75</v>
      </c>
      <c r="I65" s="197">
        <f>F65</f>
        <v>37.76165253873792</v>
      </c>
      <c r="J65" s="1412"/>
    </row>
    <row r="66" spans="1:10" s="193" customFormat="1" ht="101.25" customHeight="1" x14ac:dyDescent="0.3">
      <c r="A66" s="1390"/>
      <c r="B66" s="1394"/>
      <c r="C66" s="1259" t="s">
        <v>23</v>
      </c>
      <c r="D66" s="197">
        <f>D73+D77</f>
        <v>30423.16</v>
      </c>
      <c r="E66" s="197">
        <f>E73+E77</f>
        <v>11618.73</v>
      </c>
      <c r="F66" s="197">
        <f t="shared" si="11"/>
        <v>38.190411515437575</v>
      </c>
      <c r="G66" s="1411"/>
      <c r="H66" s="197">
        <f>H73+H77</f>
        <v>11618.73</v>
      </c>
      <c r="I66" s="197">
        <f>F66</f>
        <v>38.190411515437575</v>
      </c>
      <c r="J66" s="1412"/>
    </row>
    <row r="67" spans="1:10" s="193" customFormat="1" ht="149.25" customHeight="1" x14ac:dyDescent="0.3">
      <c r="A67" s="1248" t="s">
        <v>20</v>
      </c>
      <c r="B67" s="195" t="s">
        <v>382</v>
      </c>
      <c r="C67" s="1252" t="s">
        <v>19</v>
      </c>
      <c r="D67" s="201">
        <v>11982</v>
      </c>
      <c r="E67" s="1253">
        <v>5579.87</v>
      </c>
      <c r="F67" s="1253">
        <f t="shared" si="11"/>
        <v>46.568769821398767</v>
      </c>
      <c r="G67" s="204" t="s">
        <v>874</v>
      </c>
      <c r="H67" s="198">
        <f t="shared" ref="H67:H72" si="12">E67</f>
        <v>5579.87</v>
      </c>
      <c r="I67" s="198">
        <f t="shared" ref="I67:I94" si="13">F67</f>
        <v>46.568769821398767</v>
      </c>
      <c r="J67" s="1262" t="s">
        <v>871</v>
      </c>
    </row>
    <row r="68" spans="1:10" s="193" customFormat="1" ht="288" x14ac:dyDescent="0.3">
      <c r="A68" s="1248" t="s">
        <v>340</v>
      </c>
      <c r="B68" s="455" t="s">
        <v>383</v>
      </c>
      <c r="C68" s="1252" t="s">
        <v>19</v>
      </c>
      <c r="D68" s="1253">
        <v>0</v>
      </c>
      <c r="E68" s="1253">
        <v>0</v>
      </c>
      <c r="F68" s="1253">
        <v>0</v>
      </c>
      <c r="G68" s="205"/>
      <c r="H68" s="198">
        <f t="shared" si="12"/>
        <v>0</v>
      </c>
      <c r="I68" s="198">
        <f t="shared" si="13"/>
        <v>0</v>
      </c>
      <c r="J68" s="1250" t="s">
        <v>873</v>
      </c>
    </row>
    <row r="69" spans="1:10" s="193" customFormat="1" ht="155.25" customHeight="1" x14ac:dyDescent="0.3">
      <c r="A69" s="1248" t="s">
        <v>537</v>
      </c>
      <c r="B69" s="195" t="s">
        <v>384</v>
      </c>
      <c r="C69" s="1252" t="s">
        <v>19</v>
      </c>
      <c r="D69" s="1253">
        <v>175</v>
      </c>
      <c r="E69" s="1253">
        <v>42.26</v>
      </c>
      <c r="F69" s="1253">
        <f t="shared" si="11"/>
        <v>24.148571428571426</v>
      </c>
      <c r="G69" s="456" t="s">
        <v>1024</v>
      </c>
      <c r="H69" s="198">
        <f t="shared" si="12"/>
        <v>42.26</v>
      </c>
      <c r="I69" s="198">
        <f t="shared" si="13"/>
        <v>24.148571428571426</v>
      </c>
      <c r="J69" s="202" t="s">
        <v>1022</v>
      </c>
    </row>
    <row r="70" spans="1:10" s="193" customFormat="1" ht="27" customHeight="1" x14ac:dyDescent="0.3">
      <c r="A70" s="1400" t="s">
        <v>542</v>
      </c>
      <c r="B70" s="1410" t="s">
        <v>385</v>
      </c>
      <c r="C70" s="1252" t="s">
        <v>18</v>
      </c>
      <c r="D70" s="1253">
        <f>D71+D72+D73</f>
        <v>176597.36000000002</v>
      </c>
      <c r="E70" s="1253">
        <f>E71+E72+E73</f>
        <v>70285.099999999991</v>
      </c>
      <c r="F70" s="1253">
        <f>E70/D70*100</f>
        <v>39.799632338784669</v>
      </c>
      <c r="G70" s="1388" t="s">
        <v>1025</v>
      </c>
      <c r="H70" s="198">
        <f t="shared" si="12"/>
        <v>70285.099999999991</v>
      </c>
      <c r="I70" s="198">
        <f>E70/D70*100</f>
        <v>39.799632338784669</v>
      </c>
      <c r="J70" s="1411" t="s">
        <v>1022</v>
      </c>
    </row>
    <row r="71" spans="1:10" s="193" customFormat="1" ht="72" x14ac:dyDescent="0.3">
      <c r="A71" s="1400"/>
      <c r="B71" s="1410"/>
      <c r="C71" s="1252" t="s">
        <v>22</v>
      </c>
      <c r="D71" s="1253">
        <v>95362.57</v>
      </c>
      <c r="E71" s="1253">
        <v>37953.949999999997</v>
      </c>
      <c r="F71" s="1253">
        <f>E71/D71*100</f>
        <v>39.799629980609787</v>
      </c>
      <c r="G71" s="1388"/>
      <c r="H71" s="198">
        <f t="shared" si="12"/>
        <v>37953.949999999997</v>
      </c>
      <c r="I71" s="198">
        <f>H71/D71*100</f>
        <v>39.799629980609787</v>
      </c>
      <c r="J71" s="1411"/>
    </row>
    <row r="72" spans="1:10" s="193" customFormat="1" ht="72" x14ac:dyDescent="0.3">
      <c r="A72" s="1400"/>
      <c r="B72" s="1410"/>
      <c r="C72" s="1252" t="s">
        <v>19</v>
      </c>
      <c r="D72" s="1253">
        <v>62291.63</v>
      </c>
      <c r="E72" s="1253">
        <v>24791.84</v>
      </c>
      <c r="F72" s="1253">
        <f t="shared" ref="F72:F73" si="14">E72/D72*100</f>
        <v>39.799632791757098</v>
      </c>
      <c r="G72" s="1388"/>
      <c r="H72" s="198">
        <f t="shared" si="12"/>
        <v>24791.84</v>
      </c>
      <c r="I72" s="198">
        <f t="shared" ref="I72:I73" si="15">H72/D72*100</f>
        <v>39.799632791757098</v>
      </c>
      <c r="J72" s="1411"/>
    </row>
    <row r="73" spans="1:10" s="193" customFormat="1" ht="90" x14ac:dyDescent="0.3">
      <c r="A73" s="1400"/>
      <c r="B73" s="1410"/>
      <c r="C73" s="1252" t="s">
        <v>23</v>
      </c>
      <c r="D73" s="1253">
        <v>18943.16</v>
      </c>
      <c r="E73" s="1253">
        <v>7539.31</v>
      </c>
      <c r="F73" s="1253">
        <f t="shared" si="14"/>
        <v>39.799642720644293</v>
      </c>
      <c r="G73" s="1388"/>
      <c r="H73" s="198">
        <v>7539.31</v>
      </c>
      <c r="I73" s="198">
        <f t="shared" si="15"/>
        <v>39.799642720644293</v>
      </c>
      <c r="J73" s="1411"/>
    </row>
    <row r="74" spans="1:10" s="193" customFormat="1" ht="399" customHeight="1" x14ac:dyDescent="0.3">
      <c r="A74" s="1248" t="s">
        <v>544</v>
      </c>
      <c r="B74" s="1249" t="s">
        <v>883</v>
      </c>
      <c r="C74" s="1252" t="s">
        <v>19</v>
      </c>
      <c r="D74" s="1253">
        <v>0</v>
      </c>
      <c r="E74" s="1253">
        <v>0</v>
      </c>
      <c r="F74" s="1253">
        <v>0</v>
      </c>
      <c r="G74" s="1262"/>
      <c r="H74" s="198">
        <v>0</v>
      </c>
      <c r="I74" s="198">
        <v>0</v>
      </c>
      <c r="J74" s="1250" t="s">
        <v>873</v>
      </c>
    </row>
    <row r="75" spans="1:10" s="193" customFormat="1" ht="27" customHeight="1" x14ac:dyDescent="0.3">
      <c r="A75" s="1400" t="s">
        <v>797</v>
      </c>
      <c r="B75" s="1410" t="s">
        <v>875</v>
      </c>
      <c r="C75" s="191" t="s">
        <v>18</v>
      </c>
      <c r="D75" s="1253">
        <f>D76+D77</f>
        <v>114801</v>
      </c>
      <c r="E75" s="1253">
        <f>E76+E77</f>
        <v>40794.199999999997</v>
      </c>
      <c r="F75" s="1253">
        <f>E75/D75*100</f>
        <v>35.534707885819806</v>
      </c>
      <c r="G75" s="1388" t="s">
        <v>1026</v>
      </c>
      <c r="H75" s="198">
        <f>H76+H77</f>
        <v>40794.199999999997</v>
      </c>
      <c r="I75" s="198">
        <f>H75/D75*100</f>
        <v>35.534707885819806</v>
      </c>
      <c r="J75" s="1411" t="s">
        <v>1022</v>
      </c>
    </row>
    <row r="76" spans="1:10" s="193" customFormat="1" ht="72.75" customHeight="1" x14ac:dyDescent="0.3">
      <c r="A76" s="1400"/>
      <c r="B76" s="1410"/>
      <c r="C76" s="1252" t="s">
        <v>19</v>
      </c>
      <c r="D76" s="1253">
        <v>103321</v>
      </c>
      <c r="E76" s="1253">
        <v>36714.78</v>
      </c>
      <c r="F76" s="1253">
        <f>E76/D76*100</f>
        <v>35.534673493287904</v>
      </c>
      <c r="G76" s="1388"/>
      <c r="H76" s="198">
        <f>E76</f>
        <v>36714.78</v>
      </c>
      <c r="I76" s="198">
        <f t="shared" ref="I76:I77" si="16">H76/D76*100</f>
        <v>35.534673493287904</v>
      </c>
      <c r="J76" s="1411"/>
    </row>
    <row r="77" spans="1:10" s="193" customFormat="1" ht="93" customHeight="1" x14ac:dyDescent="0.3">
      <c r="A77" s="1400"/>
      <c r="B77" s="1410"/>
      <c r="C77" s="1252" t="s">
        <v>23</v>
      </c>
      <c r="D77" s="1253">
        <v>11480</v>
      </c>
      <c r="E77" s="1253">
        <v>4079.42</v>
      </c>
      <c r="F77" s="1253">
        <f>E77/D77*100</f>
        <v>35.535017421602788</v>
      </c>
      <c r="G77" s="1388"/>
      <c r="H77" s="198">
        <f>E77</f>
        <v>4079.42</v>
      </c>
      <c r="I77" s="198">
        <f t="shared" si="16"/>
        <v>35.535017421602788</v>
      </c>
      <c r="J77" s="1411"/>
    </row>
    <row r="78" spans="1:10" x14ac:dyDescent="0.3">
      <c r="A78" s="1390" t="s">
        <v>144</v>
      </c>
      <c r="B78" s="2112" t="s">
        <v>386</v>
      </c>
      <c r="C78" s="1259" t="s">
        <v>18</v>
      </c>
      <c r="D78" s="1251">
        <f>D79+D80+D81</f>
        <v>14318.619999999999</v>
      </c>
      <c r="E78" s="1251">
        <f>E87</f>
        <v>0</v>
      </c>
      <c r="F78" s="189">
        <f t="shared" si="11"/>
        <v>0</v>
      </c>
      <c r="G78" s="2113"/>
      <c r="H78" s="1251">
        <f>H87</f>
        <v>0</v>
      </c>
      <c r="I78" s="1251">
        <f>H78/D78*100</f>
        <v>0</v>
      </c>
      <c r="J78" s="1412"/>
    </row>
    <row r="79" spans="1:10" ht="72" x14ac:dyDescent="0.3">
      <c r="A79" s="1390"/>
      <c r="B79" s="2112"/>
      <c r="C79" s="1259" t="s">
        <v>22</v>
      </c>
      <c r="D79" s="1251">
        <f>D89</f>
        <v>2353.11</v>
      </c>
      <c r="E79" s="1251">
        <f t="shared" ref="E79:E81" si="17">E88</f>
        <v>0</v>
      </c>
      <c r="F79" s="189">
        <f t="shared" si="11"/>
        <v>0</v>
      </c>
      <c r="G79" s="2113"/>
      <c r="H79" s="1251">
        <f t="shared" ref="H79:H81" si="18">H88</f>
        <v>0</v>
      </c>
      <c r="I79" s="1251">
        <f t="shared" ref="I79:I81" si="19">H79/D79*100</f>
        <v>0</v>
      </c>
      <c r="J79" s="1412"/>
    </row>
    <row r="80" spans="1:10" ht="90" x14ac:dyDescent="0.3">
      <c r="A80" s="1390"/>
      <c r="B80" s="2112"/>
      <c r="C80" s="1259" t="s">
        <v>19</v>
      </c>
      <c r="D80" s="1251">
        <f>D90</f>
        <v>784.89</v>
      </c>
      <c r="E80" s="1251">
        <f t="shared" si="17"/>
        <v>0</v>
      </c>
      <c r="F80" s="189">
        <f t="shared" si="11"/>
        <v>0</v>
      </c>
      <c r="G80" s="2113"/>
      <c r="H80" s="1251">
        <f t="shared" si="18"/>
        <v>0</v>
      </c>
      <c r="I80" s="1251">
        <f t="shared" si="19"/>
        <v>0</v>
      </c>
      <c r="J80" s="1412"/>
    </row>
    <row r="81" spans="1:10" ht="90" x14ac:dyDescent="0.3">
      <c r="A81" s="1390"/>
      <c r="B81" s="2112"/>
      <c r="C81" s="1259" t="s">
        <v>23</v>
      </c>
      <c r="D81" s="1251">
        <f>D91+D84</f>
        <v>11180.619999999999</v>
      </c>
      <c r="E81" s="1251">
        <f t="shared" si="17"/>
        <v>0</v>
      </c>
      <c r="F81" s="189">
        <f t="shared" si="11"/>
        <v>0</v>
      </c>
      <c r="G81" s="2113"/>
      <c r="H81" s="1251">
        <f t="shared" si="18"/>
        <v>0</v>
      </c>
      <c r="I81" s="1251">
        <f t="shared" si="19"/>
        <v>0</v>
      </c>
      <c r="J81" s="1412"/>
    </row>
    <row r="82" spans="1:10" x14ac:dyDescent="0.3">
      <c r="A82" s="1400" t="s">
        <v>387</v>
      </c>
      <c r="B82" s="2114" t="s">
        <v>876</v>
      </c>
      <c r="C82" s="191" t="s">
        <v>18</v>
      </c>
      <c r="D82" s="1253">
        <f>D84</f>
        <v>11102.15</v>
      </c>
      <c r="E82" s="1253">
        <v>0</v>
      </c>
      <c r="F82" s="1253">
        <v>0</v>
      </c>
      <c r="G82" s="1388" t="s">
        <v>1028</v>
      </c>
      <c r="H82" s="198">
        <v>0</v>
      </c>
      <c r="I82" s="198">
        <v>0</v>
      </c>
      <c r="J82" s="1411" t="s">
        <v>1027</v>
      </c>
    </row>
    <row r="83" spans="1:10" ht="95.25" customHeight="1" x14ac:dyDescent="0.3">
      <c r="A83" s="1393"/>
      <c r="B83" s="2114"/>
      <c r="C83" s="1252" t="s">
        <v>19</v>
      </c>
      <c r="D83" s="1253">
        <v>0</v>
      </c>
      <c r="E83" s="1253">
        <v>0</v>
      </c>
      <c r="F83" s="1253">
        <v>0</v>
      </c>
      <c r="G83" s="1388"/>
      <c r="H83" s="198">
        <v>0</v>
      </c>
      <c r="I83" s="198">
        <v>0</v>
      </c>
      <c r="J83" s="1411"/>
    </row>
    <row r="84" spans="1:10" ht="95.25" customHeight="1" x14ac:dyDescent="0.3">
      <c r="A84" s="1393"/>
      <c r="B84" s="2114"/>
      <c r="C84" s="1252" t="s">
        <v>23</v>
      </c>
      <c r="D84" s="1253">
        <v>11102.15</v>
      </c>
      <c r="E84" s="1253">
        <v>0</v>
      </c>
      <c r="F84" s="1253">
        <v>0</v>
      </c>
      <c r="G84" s="1388"/>
      <c r="H84" s="198">
        <v>0</v>
      </c>
      <c r="I84" s="198">
        <v>0</v>
      </c>
      <c r="J84" s="1411"/>
    </row>
    <row r="85" spans="1:10" x14ac:dyDescent="0.3">
      <c r="A85" s="1400" t="s">
        <v>549</v>
      </c>
      <c r="B85" s="1385" t="s">
        <v>388</v>
      </c>
      <c r="C85" s="191" t="s">
        <v>18</v>
      </c>
      <c r="D85" s="1253">
        <f>D86+D87</f>
        <v>0</v>
      </c>
      <c r="E85" s="1253">
        <f>E86+E87</f>
        <v>0</v>
      </c>
      <c r="F85" s="1253">
        <v>0</v>
      </c>
      <c r="G85" s="1412"/>
      <c r="H85" s="198">
        <f>H86+H87</f>
        <v>0</v>
      </c>
      <c r="I85" s="198">
        <v>0</v>
      </c>
      <c r="J85" s="1411" t="s">
        <v>855</v>
      </c>
    </row>
    <row r="86" spans="1:10" ht="95.25" customHeight="1" x14ac:dyDescent="0.3">
      <c r="A86" s="1400"/>
      <c r="B86" s="1385"/>
      <c r="C86" s="1252" t="s">
        <v>19</v>
      </c>
      <c r="D86" s="1253">
        <v>0</v>
      </c>
      <c r="E86" s="1253">
        <v>0</v>
      </c>
      <c r="F86" s="1253">
        <v>0</v>
      </c>
      <c r="G86" s="1412"/>
      <c r="H86" s="198">
        <v>0</v>
      </c>
      <c r="I86" s="198">
        <v>0</v>
      </c>
      <c r="J86" s="1411"/>
    </row>
    <row r="87" spans="1:10" ht="99.75" customHeight="1" x14ac:dyDescent="0.3">
      <c r="A87" s="1400"/>
      <c r="B87" s="1385"/>
      <c r="C87" s="1252" t="s">
        <v>23</v>
      </c>
      <c r="D87" s="1253">
        <v>0</v>
      </c>
      <c r="E87" s="1253">
        <v>0</v>
      </c>
      <c r="F87" s="1253">
        <v>0</v>
      </c>
      <c r="G87" s="1412"/>
      <c r="H87" s="1253">
        <v>0</v>
      </c>
      <c r="I87" s="1253">
        <v>0</v>
      </c>
      <c r="J87" s="1411"/>
    </row>
    <row r="88" spans="1:10" x14ac:dyDescent="0.3">
      <c r="A88" s="1400" t="s">
        <v>150</v>
      </c>
      <c r="B88" s="1385" t="s">
        <v>877</v>
      </c>
      <c r="C88" s="1252" t="s">
        <v>18</v>
      </c>
      <c r="D88" s="1253">
        <f>D89+D90+D91</f>
        <v>3216.47</v>
      </c>
      <c r="E88" s="1253">
        <v>0</v>
      </c>
      <c r="F88" s="1253">
        <v>0</v>
      </c>
      <c r="G88" s="1411" t="s">
        <v>878</v>
      </c>
      <c r="H88" s="1253">
        <v>0</v>
      </c>
      <c r="I88" s="1253">
        <v>0</v>
      </c>
      <c r="J88" s="1411" t="s">
        <v>1027</v>
      </c>
    </row>
    <row r="89" spans="1:10" ht="72" x14ac:dyDescent="0.3">
      <c r="A89" s="1400"/>
      <c r="B89" s="1385"/>
      <c r="C89" s="1252" t="s">
        <v>22</v>
      </c>
      <c r="D89" s="1253">
        <v>2353.11</v>
      </c>
      <c r="E89" s="1253">
        <v>0</v>
      </c>
      <c r="F89" s="1253">
        <v>0</v>
      </c>
      <c r="G89" s="1411"/>
      <c r="H89" s="1253">
        <v>0</v>
      </c>
      <c r="I89" s="1253">
        <v>0</v>
      </c>
      <c r="J89" s="1411"/>
    </row>
    <row r="90" spans="1:10" ht="72" x14ac:dyDescent="0.3">
      <c r="A90" s="1400"/>
      <c r="B90" s="1385"/>
      <c r="C90" s="1252" t="s">
        <v>19</v>
      </c>
      <c r="D90" s="1253">
        <v>784.89</v>
      </c>
      <c r="E90" s="1253">
        <v>0</v>
      </c>
      <c r="F90" s="1253">
        <v>0</v>
      </c>
      <c r="G90" s="1411"/>
      <c r="H90" s="1253">
        <v>0</v>
      </c>
      <c r="I90" s="1253">
        <v>0</v>
      </c>
      <c r="J90" s="1411"/>
    </row>
    <row r="91" spans="1:10" ht="90" x14ac:dyDescent="0.3">
      <c r="A91" s="1400"/>
      <c r="B91" s="1385"/>
      <c r="C91" s="1252" t="s">
        <v>23</v>
      </c>
      <c r="D91" s="1253">
        <v>78.47</v>
      </c>
      <c r="E91" s="1253">
        <v>0</v>
      </c>
      <c r="F91" s="1253">
        <v>0</v>
      </c>
      <c r="G91" s="1411"/>
      <c r="H91" s="1253">
        <v>0</v>
      </c>
      <c r="I91" s="1253">
        <v>0</v>
      </c>
      <c r="J91" s="1411"/>
    </row>
    <row r="92" spans="1:10" ht="23.25" customHeight="1" x14ac:dyDescent="0.3">
      <c r="A92" s="1408"/>
      <c r="B92" s="1389" t="s">
        <v>76</v>
      </c>
      <c r="C92" s="457" t="s">
        <v>18</v>
      </c>
      <c r="D92" s="458">
        <f>SUM(D93:D95)</f>
        <v>3775473.5600000005</v>
      </c>
      <c r="E92" s="458">
        <f>E93+E94+E95</f>
        <v>1951504.5299999998</v>
      </c>
      <c r="F92" s="459">
        <f t="shared" si="11"/>
        <v>51.689000041626556</v>
      </c>
      <c r="G92" s="1409"/>
      <c r="H92" s="458">
        <f>SUM(H93:H95)</f>
        <v>1951504.5299999998</v>
      </c>
      <c r="I92" s="458">
        <f>H92/D92*100</f>
        <v>51.689000041626556</v>
      </c>
      <c r="J92" s="1409"/>
    </row>
    <row r="93" spans="1:10" ht="72" x14ac:dyDescent="0.3">
      <c r="A93" s="1408"/>
      <c r="B93" s="1389"/>
      <c r="C93" s="457" t="s">
        <v>22</v>
      </c>
      <c r="D93" s="458">
        <f>D45+D64+D79</f>
        <v>194818.68</v>
      </c>
      <c r="E93" s="458">
        <f>E45+E64</f>
        <v>89881.39</v>
      </c>
      <c r="F93" s="459">
        <f t="shared" si="11"/>
        <v>46.135919820419687</v>
      </c>
      <c r="G93" s="1409"/>
      <c r="H93" s="458">
        <f>H45+H64</f>
        <v>89881.39</v>
      </c>
      <c r="I93" s="458">
        <f t="shared" si="13"/>
        <v>46.135919820419687</v>
      </c>
      <c r="J93" s="1409"/>
    </row>
    <row r="94" spans="1:10" ht="83.25" customHeight="1" x14ac:dyDescent="0.3">
      <c r="A94" s="1408"/>
      <c r="B94" s="1389"/>
      <c r="C94" s="1260" t="s">
        <v>19</v>
      </c>
      <c r="D94" s="458">
        <f>D46+D61+D65+D80</f>
        <v>2869681.52</v>
      </c>
      <c r="E94" s="458">
        <f>E65+E61+E46</f>
        <v>1451449.23</v>
      </c>
      <c r="F94" s="459">
        <f t="shared" si="11"/>
        <v>50.57875655832359</v>
      </c>
      <c r="G94" s="1409"/>
      <c r="H94" s="458">
        <f>H65+H61+H46</f>
        <v>1451449.23</v>
      </c>
      <c r="I94" s="458">
        <f t="shared" si="13"/>
        <v>50.57875655832359</v>
      </c>
      <c r="J94" s="1409"/>
    </row>
    <row r="95" spans="1:10" ht="105" customHeight="1" x14ac:dyDescent="0.3">
      <c r="A95" s="1408"/>
      <c r="B95" s="1389"/>
      <c r="C95" s="1260" t="s">
        <v>23</v>
      </c>
      <c r="D95" s="458">
        <f>D47+D66+D81</f>
        <v>710973.3600000001</v>
      </c>
      <c r="E95" s="458">
        <f>E47+E78+E66</f>
        <v>410173.91000000003</v>
      </c>
      <c r="F95" s="459">
        <f>E95/D95*100</f>
        <v>57.69188173239008</v>
      </c>
      <c r="G95" s="1409"/>
      <c r="H95" s="458">
        <f>H47+H66+H78</f>
        <v>410173.91000000003</v>
      </c>
      <c r="I95" s="458">
        <f>H95/D95*100</f>
        <v>57.69188173239008</v>
      </c>
      <c r="J95" s="1409"/>
    </row>
    <row r="96" spans="1:10" ht="25.5" customHeight="1" x14ac:dyDescent="0.3">
      <c r="A96" s="1395" t="s">
        <v>389</v>
      </c>
      <c r="B96" s="1395"/>
      <c r="C96" s="1395"/>
      <c r="D96" s="1395"/>
      <c r="E96" s="1395"/>
      <c r="F96" s="1395"/>
      <c r="G96" s="1395"/>
      <c r="H96" s="1395"/>
      <c r="I96" s="1395"/>
      <c r="J96" s="1395"/>
    </row>
    <row r="97" spans="1:10" ht="99" customHeight="1" x14ac:dyDescent="0.3">
      <c r="A97" s="1258" t="s">
        <v>10</v>
      </c>
      <c r="B97" s="1259" t="s">
        <v>390</v>
      </c>
      <c r="C97" s="1259" t="s">
        <v>23</v>
      </c>
      <c r="D97" s="1251">
        <f>D98+D100</f>
        <v>313648.04000000004</v>
      </c>
      <c r="E97" s="1251">
        <f>E98+E100</f>
        <v>189109.43999999997</v>
      </c>
      <c r="F97" s="1251">
        <f>E97/D97*100</f>
        <v>60.293518811722834</v>
      </c>
      <c r="G97" s="1250"/>
      <c r="H97" s="1251">
        <f>E97</f>
        <v>189109.43999999997</v>
      </c>
      <c r="I97" s="1251">
        <f t="shared" ref="I97:I108" si="20">F97</f>
        <v>60.293518811722834</v>
      </c>
      <c r="J97" s="1255"/>
    </row>
    <row r="98" spans="1:10" s="194" customFormat="1" ht="192" customHeight="1" x14ac:dyDescent="0.25">
      <c r="A98" s="184" t="s">
        <v>25</v>
      </c>
      <c r="B98" s="1252" t="s">
        <v>391</v>
      </c>
      <c r="C98" s="1252" t="s">
        <v>23</v>
      </c>
      <c r="D98" s="1253">
        <v>302665.77</v>
      </c>
      <c r="E98" s="1253">
        <v>178439.36</v>
      </c>
      <c r="F98" s="1253">
        <f>E98/D98*100</f>
        <v>58.955910342950233</v>
      </c>
      <c r="G98" s="1261" t="s">
        <v>1029</v>
      </c>
      <c r="H98" s="1253">
        <f>E98</f>
        <v>178439.36</v>
      </c>
      <c r="I98" s="1253">
        <f t="shared" si="20"/>
        <v>58.955910342950233</v>
      </c>
      <c r="J98" s="1262" t="s">
        <v>1014</v>
      </c>
    </row>
    <row r="99" spans="1:10" ht="79.5" hidden="1" customHeight="1" x14ac:dyDescent="0.3">
      <c r="A99" s="184" t="s">
        <v>25</v>
      </c>
      <c r="B99" s="187"/>
      <c r="C99" s="1252" t="s">
        <v>23</v>
      </c>
      <c r="D99" s="1251"/>
      <c r="E99" s="1251"/>
      <c r="F99" s="189"/>
      <c r="G99" s="504"/>
      <c r="H99" s="1251"/>
      <c r="I99" s="1251">
        <f t="shared" si="20"/>
        <v>0</v>
      </c>
      <c r="J99" s="504"/>
    </row>
    <row r="100" spans="1:10" ht="118.5" customHeight="1" x14ac:dyDescent="0.3">
      <c r="A100" s="184" t="s">
        <v>35</v>
      </c>
      <c r="B100" s="195" t="s">
        <v>841</v>
      </c>
      <c r="C100" s="1252" t="s">
        <v>23</v>
      </c>
      <c r="D100" s="1253">
        <v>10982.27</v>
      </c>
      <c r="E100" s="1253">
        <v>10670.08</v>
      </c>
      <c r="F100" s="505">
        <f>E100/D100*100</f>
        <v>97.157327219236095</v>
      </c>
      <c r="G100" s="1250" t="s">
        <v>879</v>
      </c>
      <c r="H100" s="201">
        <f>E100</f>
        <v>10670.08</v>
      </c>
      <c r="I100" s="201">
        <f>H100/D100*100</f>
        <v>97.157327219236095</v>
      </c>
      <c r="J100" s="1250"/>
    </row>
    <row r="101" spans="1:10" ht="126" x14ac:dyDescent="0.3">
      <c r="A101" s="1256" t="s">
        <v>14</v>
      </c>
      <c r="B101" s="1259" t="s">
        <v>807</v>
      </c>
      <c r="C101" s="1259" t="s">
        <v>23</v>
      </c>
      <c r="D101" s="1251">
        <f>D102</f>
        <v>58959.22</v>
      </c>
      <c r="E101" s="1251">
        <f>E102</f>
        <v>24807.53</v>
      </c>
      <c r="F101" s="189">
        <f>E101/D101*100</f>
        <v>42.075743200130525</v>
      </c>
      <c r="G101" s="1250"/>
      <c r="H101" s="1251">
        <f>E101</f>
        <v>24807.53</v>
      </c>
      <c r="I101" s="1251">
        <f t="shared" si="20"/>
        <v>42.075743200130525</v>
      </c>
      <c r="J101" s="504"/>
    </row>
    <row r="102" spans="1:10" ht="218.25" customHeight="1" x14ac:dyDescent="0.3">
      <c r="A102" s="184" t="s">
        <v>15</v>
      </c>
      <c r="B102" s="1252" t="s">
        <v>808</v>
      </c>
      <c r="C102" s="1252" t="s">
        <v>23</v>
      </c>
      <c r="D102" s="1253">
        <v>58959.22</v>
      </c>
      <c r="E102" s="1253">
        <v>24807.53</v>
      </c>
      <c r="F102" s="1253">
        <f>E102/D102*100</f>
        <v>42.075743200130525</v>
      </c>
      <c r="G102" s="1250" t="s">
        <v>1013</v>
      </c>
      <c r="H102" s="1253">
        <f>E102</f>
        <v>24807.53</v>
      </c>
      <c r="I102" s="1253">
        <f t="shared" si="20"/>
        <v>42.075743200130525</v>
      </c>
      <c r="J102" s="1254" t="s">
        <v>1014</v>
      </c>
    </row>
    <row r="103" spans="1:10" ht="76.5" hidden="1" customHeight="1" x14ac:dyDescent="0.3">
      <c r="A103" s="187"/>
      <c r="B103" s="206"/>
      <c r="C103" s="1259" t="s">
        <v>358</v>
      </c>
      <c r="D103" s="1251">
        <f>D99</f>
        <v>0</v>
      </c>
      <c r="E103" s="1251">
        <f>E99</f>
        <v>0</v>
      </c>
      <c r="F103" s="189"/>
      <c r="G103" s="504"/>
      <c r="H103" s="1251">
        <f>H99</f>
        <v>0</v>
      </c>
      <c r="I103" s="1251">
        <f t="shared" si="20"/>
        <v>0</v>
      </c>
      <c r="J103" s="504"/>
    </row>
    <row r="104" spans="1:10" ht="76.5" customHeight="1" x14ac:dyDescent="0.3">
      <c r="A104" s="1256" t="s">
        <v>16</v>
      </c>
      <c r="B104" s="187" t="s">
        <v>842</v>
      </c>
      <c r="C104" s="1259" t="s">
        <v>19</v>
      </c>
      <c r="D104" s="1251">
        <v>0</v>
      </c>
      <c r="E104" s="1251">
        <v>0</v>
      </c>
      <c r="F104" s="1251">
        <v>0</v>
      </c>
      <c r="G104" s="192"/>
      <c r="H104" s="1251">
        <v>0</v>
      </c>
      <c r="I104" s="1251">
        <v>0</v>
      </c>
      <c r="J104" s="504"/>
    </row>
    <row r="105" spans="1:10" ht="126" x14ac:dyDescent="0.3">
      <c r="A105" s="184" t="s">
        <v>20</v>
      </c>
      <c r="B105" s="190" t="s">
        <v>843</v>
      </c>
      <c r="C105" s="1252" t="s">
        <v>19</v>
      </c>
      <c r="D105" s="1253">
        <v>0</v>
      </c>
      <c r="E105" s="1253">
        <v>0</v>
      </c>
      <c r="F105" s="1253">
        <v>0</v>
      </c>
      <c r="G105" s="1250"/>
      <c r="H105" s="1253">
        <v>0</v>
      </c>
      <c r="I105" s="1253">
        <v>0</v>
      </c>
      <c r="J105" s="1250" t="s">
        <v>881</v>
      </c>
    </row>
    <row r="106" spans="1:10" ht="90" x14ac:dyDescent="0.3">
      <c r="A106" s="184"/>
      <c r="B106" s="1257" t="s">
        <v>86</v>
      </c>
      <c r="C106" s="1259" t="s">
        <v>23</v>
      </c>
      <c r="D106" s="1251">
        <f>D97+D101+D104</f>
        <v>372607.26</v>
      </c>
      <c r="E106" s="1251">
        <f>E97+E101+E104</f>
        <v>213916.96999999997</v>
      </c>
      <c r="F106" s="1251">
        <f>E106/D106*100</f>
        <v>57.410843256247865</v>
      </c>
      <c r="G106" s="1250"/>
      <c r="H106" s="1251">
        <f>H97+H101+H104</f>
        <v>213916.96999999997</v>
      </c>
      <c r="I106" s="1251">
        <f>H106/D106*100</f>
        <v>57.410843256247865</v>
      </c>
      <c r="J106" s="504"/>
    </row>
    <row r="107" spans="1:10" ht="18" customHeight="1" x14ac:dyDescent="0.3">
      <c r="A107" s="1395" t="s">
        <v>392</v>
      </c>
      <c r="B107" s="1395"/>
      <c r="C107" s="1395"/>
      <c r="D107" s="1395"/>
      <c r="E107" s="1395"/>
      <c r="F107" s="1395"/>
      <c r="G107" s="1395"/>
      <c r="H107" s="1395"/>
      <c r="I107" s="1395"/>
      <c r="J107" s="1395"/>
    </row>
    <row r="108" spans="1:10" s="208" customFormat="1" ht="67.5" hidden="1" customHeight="1" x14ac:dyDescent="0.25">
      <c r="A108" s="207"/>
      <c r="B108" s="187"/>
      <c r="C108" s="188" t="s">
        <v>358</v>
      </c>
      <c r="D108" s="1251"/>
      <c r="E108" s="1251"/>
      <c r="F108" s="189"/>
      <c r="G108" s="1411"/>
      <c r="H108" s="1251"/>
      <c r="I108" s="1251">
        <f t="shared" si="20"/>
        <v>0</v>
      </c>
      <c r="J108" s="1399"/>
    </row>
    <row r="109" spans="1:10" s="208" customFormat="1" ht="135" customHeight="1" x14ac:dyDescent="0.25">
      <c r="A109" s="1258" t="s">
        <v>10</v>
      </c>
      <c r="B109" s="187" t="s">
        <v>393</v>
      </c>
      <c r="C109" s="1259" t="s">
        <v>23</v>
      </c>
      <c r="D109" s="1251">
        <f>D110+D111</f>
        <v>21588.6</v>
      </c>
      <c r="E109" s="1251">
        <f>E110+E111</f>
        <v>9015.2100000000009</v>
      </c>
      <c r="F109" s="189">
        <f t="shared" ref="F109:F116" si="21">E109/D109*100</f>
        <v>41.759122870403829</v>
      </c>
      <c r="G109" s="1411"/>
      <c r="H109" s="1251">
        <f>H110+H111</f>
        <v>9015.2100000000009</v>
      </c>
      <c r="I109" s="1251">
        <f>F109</f>
        <v>41.759122870403829</v>
      </c>
      <c r="J109" s="1399"/>
    </row>
    <row r="110" spans="1:10" ht="134.25" customHeight="1" x14ac:dyDescent="0.3">
      <c r="A110" s="355" t="s">
        <v>25</v>
      </c>
      <c r="B110" s="195" t="s">
        <v>394</v>
      </c>
      <c r="C110" s="1252" t="s">
        <v>23</v>
      </c>
      <c r="D110" s="1253">
        <v>19738.599999999999</v>
      </c>
      <c r="E110" s="1253">
        <v>8280.6</v>
      </c>
      <c r="F110" s="1253">
        <f>E110/D110*100</f>
        <v>41.951303537231624</v>
      </c>
      <c r="G110" s="1250" t="s">
        <v>1030</v>
      </c>
      <c r="H110" s="1253">
        <f>E110</f>
        <v>8280.6</v>
      </c>
      <c r="I110" s="1253">
        <f>F110</f>
        <v>41.951303537231624</v>
      </c>
      <c r="J110" s="1250" t="s">
        <v>1014</v>
      </c>
    </row>
    <row r="111" spans="1:10" ht="273.75" customHeight="1" x14ac:dyDescent="0.3">
      <c r="A111" s="355" t="s">
        <v>35</v>
      </c>
      <c r="B111" s="195" t="s">
        <v>395</v>
      </c>
      <c r="C111" s="1252" t="s">
        <v>23</v>
      </c>
      <c r="D111" s="1253">
        <v>1850</v>
      </c>
      <c r="E111" s="1253">
        <v>734.61</v>
      </c>
      <c r="F111" s="1253">
        <f>E111/D111*100</f>
        <v>39.708648648648648</v>
      </c>
      <c r="G111" s="1250" t="s">
        <v>1032</v>
      </c>
      <c r="H111" s="1253">
        <f>E111</f>
        <v>734.61</v>
      </c>
      <c r="I111" s="1253">
        <f t="shared" ref="I111:I119" si="22">F111</f>
        <v>39.708648648648648</v>
      </c>
      <c r="J111" s="1250" t="s">
        <v>1031</v>
      </c>
    </row>
    <row r="112" spans="1:10" ht="99" customHeight="1" x14ac:dyDescent="0.3">
      <c r="A112" s="187"/>
      <c r="B112" s="1257" t="s">
        <v>109</v>
      </c>
      <c r="C112" s="1259" t="s">
        <v>23</v>
      </c>
      <c r="D112" s="1251">
        <f>D109</f>
        <v>21588.6</v>
      </c>
      <c r="E112" s="1251">
        <f>E109</f>
        <v>9015.2100000000009</v>
      </c>
      <c r="F112" s="189">
        <f t="shared" si="21"/>
        <v>41.759122870403829</v>
      </c>
      <c r="G112" s="1255"/>
      <c r="H112" s="1251">
        <f>H109</f>
        <v>9015.2100000000009</v>
      </c>
      <c r="I112" s="1251">
        <f t="shared" si="22"/>
        <v>41.759122870403829</v>
      </c>
      <c r="J112" s="1255"/>
    </row>
    <row r="113" spans="1:10" ht="29.25" customHeight="1" x14ac:dyDescent="0.3">
      <c r="A113" s="1390"/>
      <c r="B113" s="1395" t="s">
        <v>29</v>
      </c>
      <c r="C113" s="206" t="s">
        <v>18</v>
      </c>
      <c r="D113" s="1251">
        <f>SUM(D114:D116)</f>
        <v>6282407.2699999996</v>
      </c>
      <c r="E113" s="1251">
        <f>SUM(E114:E116)</f>
        <v>3245981.1</v>
      </c>
      <c r="F113" s="189">
        <f t="shared" si="21"/>
        <v>51.667791668017735</v>
      </c>
      <c r="G113" s="1399"/>
      <c r="H113" s="1251">
        <f>SUM(H114:H116)</f>
        <v>3245981.1</v>
      </c>
      <c r="I113" s="1251">
        <f>H113/D113*100</f>
        <v>51.667791668017735</v>
      </c>
      <c r="J113" s="1399"/>
    </row>
    <row r="114" spans="1:10" s="208" customFormat="1" ht="72" customHeight="1" x14ac:dyDescent="0.25">
      <c r="A114" s="1390"/>
      <c r="B114" s="1395"/>
      <c r="C114" s="187" t="s">
        <v>22</v>
      </c>
      <c r="D114" s="1251">
        <f>D93</f>
        <v>194818.68</v>
      </c>
      <c r="E114" s="1251">
        <f>E93</f>
        <v>89881.39</v>
      </c>
      <c r="F114" s="189">
        <f t="shared" si="21"/>
        <v>46.135919820419687</v>
      </c>
      <c r="G114" s="1399"/>
      <c r="H114" s="1251">
        <f>H93</f>
        <v>89881.39</v>
      </c>
      <c r="I114" s="1251">
        <f t="shared" si="22"/>
        <v>46.135919820419687</v>
      </c>
      <c r="J114" s="1399"/>
    </row>
    <row r="115" spans="1:10" ht="92.25" customHeight="1" x14ac:dyDescent="0.3">
      <c r="A115" s="1390"/>
      <c r="B115" s="1395"/>
      <c r="C115" s="1259" t="s">
        <v>19</v>
      </c>
      <c r="D115" s="1251">
        <f>D94+D40</f>
        <v>4471703.5199999996</v>
      </c>
      <c r="E115" s="1251">
        <f>E94+E40</f>
        <v>2221630.6</v>
      </c>
      <c r="F115" s="189">
        <f t="shared" si="21"/>
        <v>49.681974443600865</v>
      </c>
      <c r="G115" s="1399"/>
      <c r="H115" s="1251">
        <f>E115</f>
        <v>2221630.6</v>
      </c>
      <c r="I115" s="1251">
        <f t="shared" si="22"/>
        <v>49.681974443600865</v>
      </c>
      <c r="J115" s="1399"/>
    </row>
    <row r="116" spans="1:10" ht="94.5" customHeight="1" x14ac:dyDescent="0.3">
      <c r="A116" s="1390"/>
      <c r="B116" s="1395"/>
      <c r="C116" s="1259" t="s">
        <v>23</v>
      </c>
      <c r="D116" s="1251">
        <f>D41+D95+D106+D112</f>
        <v>1615885.0700000003</v>
      </c>
      <c r="E116" s="1251">
        <f>E41+E95+E106+E112</f>
        <v>934469.11</v>
      </c>
      <c r="F116" s="189">
        <f t="shared" si="21"/>
        <v>57.830171671800876</v>
      </c>
      <c r="G116" s="1399"/>
      <c r="H116" s="1251">
        <f>H41+H95+H106+H112</f>
        <v>934469.11</v>
      </c>
      <c r="I116" s="1251">
        <f>H116/D116*100</f>
        <v>57.830171671800876</v>
      </c>
      <c r="J116" s="1399"/>
    </row>
    <row r="117" spans="1:10" s="208" customFormat="1" ht="76.5" hidden="1" customHeight="1" x14ac:dyDescent="0.25">
      <c r="A117" s="1402"/>
      <c r="B117" s="1404" t="s">
        <v>396</v>
      </c>
      <c r="C117" s="421" t="s">
        <v>358</v>
      </c>
      <c r="D117" s="209"/>
      <c r="E117" s="209"/>
      <c r="F117" s="210"/>
      <c r="G117" s="1406"/>
      <c r="H117" s="209"/>
      <c r="I117" s="209">
        <f t="shared" si="22"/>
        <v>0</v>
      </c>
      <c r="J117" s="1406"/>
    </row>
    <row r="118" spans="1:10" ht="72.75" hidden="1" customHeight="1" x14ac:dyDescent="0.3">
      <c r="A118" s="1403"/>
      <c r="B118" s="1404"/>
      <c r="C118" s="421" t="s">
        <v>397</v>
      </c>
      <c r="D118" s="211"/>
      <c r="E118" s="211"/>
      <c r="F118" s="212"/>
      <c r="G118" s="1406"/>
      <c r="H118" s="211"/>
      <c r="I118" s="211">
        <f t="shared" si="22"/>
        <v>0</v>
      </c>
      <c r="J118" s="1406"/>
    </row>
    <row r="119" spans="1:10" ht="60" hidden="1" customHeight="1" x14ac:dyDescent="0.3">
      <c r="A119" s="1403"/>
      <c r="B119" s="1405"/>
      <c r="C119" s="213" t="s">
        <v>398</v>
      </c>
      <c r="D119" s="211">
        <f>SUM(D117:D118)</f>
        <v>0</v>
      </c>
      <c r="E119" s="211">
        <f>SUM(E117:E118)</f>
        <v>0</v>
      </c>
      <c r="F119" s="212"/>
      <c r="G119" s="1407"/>
      <c r="H119" s="211">
        <f>SUM(H117:H118)</f>
        <v>0</v>
      </c>
      <c r="I119" s="211">
        <f t="shared" si="22"/>
        <v>0</v>
      </c>
      <c r="J119" s="1407"/>
    </row>
  </sheetData>
  <sheetProtection selectLockedCells="1" selectUnlockedCells="1"/>
  <mergeCells count="101">
    <mergeCell ref="B78:B81"/>
    <mergeCell ref="A78:A81"/>
    <mergeCell ref="G78:G81"/>
    <mergeCell ref="J78:J81"/>
    <mergeCell ref="J32:J34"/>
    <mergeCell ref="G85:G87"/>
    <mergeCell ref="J85:J87"/>
    <mergeCell ref="G82:G84"/>
    <mergeCell ref="J82:J84"/>
    <mergeCell ref="A70:A73"/>
    <mergeCell ref="B70:B73"/>
    <mergeCell ref="G70:G73"/>
    <mergeCell ref="J70:J73"/>
    <mergeCell ref="B85:B87"/>
    <mergeCell ref="A85:A87"/>
    <mergeCell ref="J63:J66"/>
    <mergeCell ref="A56:A57"/>
    <mergeCell ref="B56:B57"/>
    <mergeCell ref="C56:C57"/>
    <mergeCell ref="D56:D57"/>
    <mergeCell ref="E56:E57"/>
    <mergeCell ref="F56:F57"/>
    <mergeCell ref="G56:G57"/>
    <mergeCell ref="H56:H57"/>
    <mergeCell ref="G88:G91"/>
    <mergeCell ref="J88:J91"/>
    <mergeCell ref="A117:A119"/>
    <mergeCell ref="B117:B119"/>
    <mergeCell ref="G117:G119"/>
    <mergeCell ref="J117:J119"/>
    <mergeCell ref="G108:G109"/>
    <mergeCell ref="J108:J109"/>
    <mergeCell ref="A113:A116"/>
    <mergeCell ref="B113:B116"/>
    <mergeCell ref="G113:G116"/>
    <mergeCell ref="J113:J116"/>
    <mergeCell ref="A107:J107"/>
    <mergeCell ref="A92:A95"/>
    <mergeCell ref="B92:B95"/>
    <mergeCell ref="G92:G95"/>
    <mergeCell ref="J92:J95"/>
    <mergeCell ref="A96:J96"/>
    <mergeCell ref="B88:B91"/>
    <mergeCell ref="A88:A91"/>
    <mergeCell ref="A58:A60"/>
    <mergeCell ref="B39:B41"/>
    <mergeCell ref="G39:G41"/>
    <mergeCell ref="J39:J41"/>
    <mergeCell ref="A32:A34"/>
    <mergeCell ref="A43:A47"/>
    <mergeCell ref="B43:B47"/>
    <mergeCell ref="J43:J47"/>
    <mergeCell ref="A35:A38"/>
    <mergeCell ref="A82:A84"/>
    <mergeCell ref="B82:B84"/>
    <mergeCell ref="A9:J9"/>
    <mergeCell ref="A2:J2"/>
    <mergeCell ref="A3:J3"/>
    <mergeCell ref="A4:J4"/>
    <mergeCell ref="A5:J5"/>
    <mergeCell ref="A6:J6"/>
    <mergeCell ref="A17:A19"/>
    <mergeCell ref="B17:B19"/>
    <mergeCell ref="G17:G19"/>
    <mergeCell ref="J17:J19"/>
    <mergeCell ref="A10:A12"/>
    <mergeCell ref="B13:B15"/>
    <mergeCell ref="A13:A15"/>
    <mergeCell ref="J14:J15"/>
    <mergeCell ref="G14:G15"/>
    <mergeCell ref="G11:G12"/>
    <mergeCell ref="J11:J12"/>
    <mergeCell ref="A25:A27"/>
    <mergeCell ref="B75:B77"/>
    <mergeCell ref="A75:A77"/>
    <mergeCell ref="B10:B12"/>
    <mergeCell ref="G43:G47"/>
    <mergeCell ref="G75:G77"/>
    <mergeCell ref="J75:J77"/>
    <mergeCell ref="G25:G27"/>
    <mergeCell ref="G32:G34"/>
    <mergeCell ref="B28:B31"/>
    <mergeCell ref="B32:B34"/>
    <mergeCell ref="G28:G31"/>
    <mergeCell ref="J28:J31"/>
    <mergeCell ref="B25:B27"/>
    <mergeCell ref="J25:J27"/>
    <mergeCell ref="B35:B38"/>
    <mergeCell ref="G35:G38"/>
    <mergeCell ref="J35:J38"/>
    <mergeCell ref="A42:J42"/>
    <mergeCell ref="A39:A41"/>
    <mergeCell ref="I56:I57"/>
    <mergeCell ref="J56:J57"/>
    <mergeCell ref="G63:G66"/>
    <mergeCell ref="J58:J60"/>
    <mergeCell ref="G58:G60"/>
    <mergeCell ref="A28:A31"/>
    <mergeCell ref="A63:A66"/>
    <mergeCell ref="B63:B66"/>
    <mergeCell ref="B58:B60"/>
  </mergeCells>
  <pageMargins left="0.78740157480314965" right="0.39370078740157483" top="0.78740157480314965" bottom="0.78740157480314965" header="0.39370078740157483" footer="0.39370078740157483"/>
  <pageSetup paperSize="9" scale="62" firstPageNumber="33" fitToHeight="11" orientation="landscape" useFirstPageNumber="1" horizontalDpi="300" verticalDpi="300" r:id="rId1"/>
  <headerFooter alignWithMargins="0">
    <oddFooter>&amp;R&amp;"Arial,обычный"&amp;14&amp;P</oddFooter>
  </headerFooter>
  <rowBreaks count="9" manualBreakCount="9">
    <brk id="24" max="16383" man="1"/>
    <brk id="34" max="16383" man="1"/>
    <brk id="41" max="16383" man="1"/>
    <brk id="51" max="16383" man="1"/>
    <brk id="57" max="16383" man="1"/>
    <brk id="62" max="16383" man="1"/>
    <brk id="77" max="16383" man="1"/>
    <brk id="87"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9"/>
  <sheetViews>
    <sheetView zoomScale="62" zoomScaleNormal="62" zoomScalePageLayoutView="70" workbookViewId="0">
      <selection activeCell="A5" sqref="A5:J89"/>
    </sheetView>
  </sheetViews>
  <sheetFormatPr defaultColWidth="11.42578125" defaultRowHeight="18" x14ac:dyDescent="0.25"/>
  <cols>
    <col min="1" max="1" width="8.7109375" style="841" customWidth="1"/>
    <col min="2" max="2" width="42.5703125" style="842" customWidth="1"/>
    <col min="3" max="3" width="15.7109375" style="842" customWidth="1"/>
    <col min="4" max="5" width="17.7109375" style="841" customWidth="1"/>
    <col min="6" max="6" width="13.7109375" style="841" customWidth="1"/>
    <col min="7" max="7" width="34.7109375" style="843" customWidth="1"/>
    <col min="8" max="8" width="17.7109375" style="841" customWidth="1"/>
    <col min="9" max="9" width="13.7109375" style="841" customWidth="1"/>
    <col min="10" max="10" width="29.85546875" style="844" customWidth="1"/>
    <col min="11" max="256" width="11.42578125" style="310"/>
    <col min="257" max="257" width="8.7109375" style="310" customWidth="1"/>
    <col min="258" max="258" width="45.7109375" style="310" customWidth="1"/>
    <col min="259" max="259" width="15.7109375" style="310" customWidth="1"/>
    <col min="260" max="261" width="17.7109375" style="310" customWidth="1"/>
    <col min="262" max="262" width="13.7109375" style="310" customWidth="1"/>
    <col min="263" max="263" width="34.7109375" style="310" customWidth="1"/>
    <col min="264" max="264" width="17.7109375" style="310" customWidth="1"/>
    <col min="265" max="265" width="13.7109375" style="310" customWidth="1"/>
    <col min="266" max="266" width="30.7109375" style="310" customWidth="1"/>
    <col min="267" max="512" width="11.42578125" style="310"/>
    <col min="513" max="513" width="8.7109375" style="310" customWidth="1"/>
    <col min="514" max="514" width="45.7109375" style="310" customWidth="1"/>
    <col min="515" max="515" width="15.7109375" style="310" customWidth="1"/>
    <col min="516" max="517" width="17.7109375" style="310" customWidth="1"/>
    <col min="518" max="518" width="13.7109375" style="310" customWidth="1"/>
    <col min="519" max="519" width="34.7109375" style="310" customWidth="1"/>
    <col min="520" max="520" width="17.7109375" style="310" customWidth="1"/>
    <col min="521" max="521" width="13.7109375" style="310" customWidth="1"/>
    <col min="522" max="522" width="30.7109375" style="310" customWidth="1"/>
    <col min="523" max="768" width="11.42578125" style="310"/>
    <col min="769" max="769" width="8.7109375" style="310" customWidth="1"/>
    <col min="770" max="770" width="45.7109375" style="310" customWidth="1"/>
    <col min="771" max="771" width="15.7109375" style="310" customWidth="1"/>
    <col min="772" max="773" width="17.7109375" style="310" customWidth="1"/>
    <col min="774" max="774" width="13.7109375" style="310" customWidth="1"/>
    <col min="775" max="775" width="34.7109375" style="310" customWidth="1"/>
    <col min="776" max="776" width="17.7109375" style="310" customWidth="1"/>
    <col min="777" max="777" width="13.7109375" style="310" customWidth="1"/>
    <col min="778" max="778" width="30.7109375" style="310" customWidth="1"/>
    <col min="779" max="1024" width="11.42578125" style="310"/>
    <col min="1025" max="1025" width="8.7109375" style="310" customWidth="1"/>
    <col min="1026" max="1026" width="45.7109375" style="310" customWidth="1"/>
    <col min="1027" max="1027" width="15.7109375" style="310" customWidth="1"/>
    <col min="1028" max="1029" width="17.7109375" style="310" customWidth="1"/>
    <col min="1030" max="1030" width="13.7109375" style="310" customWidth="1"/>
    <col min="1031" max="1031" width="34.7109375" style="310" customWidth="1"/>
    <col min="1032" max="1032" width="17.7109375" style="310" customWidth="1"/>
    <col min="1033" max="1033" width="13.7109375" style="310" customWidth="1"/>
    <col min="1034" max="1034" width="30.7109375" style="310" customWidth="1"/>
    <col min="1035" max="1280" width="11.42578125" style="310"/>
    <col min="1281" max="1281" width="8.7109375" style="310" customWidth="1"/>
    <col min="1282" max="1282" width="45.7109375" style="310" customWidth="1"/>
    <col min="1283" max="1283" width="15.7109375" style="310" customWidth="1"/>
    <col min="1284" max="1285" width="17.7109375" style="310" customWidth="1"/>
    <col min="1286" max="1286" width="13.7109375" style="310" customWidth="1"/>
    <col min="1287" max="1287" width="34.7109375" style="310" customWidth="1"/>
    <col min="1288" max="1288" width="17.7109375" style="310" customWidth="1"/>
    <col min="1289" max="1289" width="13.7109375" style="310" customWidth="1"/>
    <col min="1290" max="1290" width="30.7109375" style="310" customWidth="1"/>
    <col min="1291" max="1536" width="11.42578125" style="310"/>
    <col min="1537" max="1537" width="8.7109375" style="310" customWidth="1"/>
    <col min="1538" max="1538" width="45.7109375" style="310" customWidth="1"/>
    <col min="1539" max="1539" width="15.7109375" style="310" customWidth="1"/>
    <col min="1540" max="1541" width="17.7109375" style="310" customWidth="1"/>
    <col min="1542" max="1542" width="13.7109375" style="310" customWidth="1"/>
    <col min="1543" max="1543" width="34.7109375" style="310" customWidth="1"/>
    <col min="1544" max="1544" width="17.7109375" style="310" customWidth="1"/>
    <col min="1545" max="1545" width="13.7109375" style="310" customWidth="1"/>
    <col min="1546" max="1546" width="30.7109375" style="310" customWidth="1"/>
    <col min="1547" max="1792" width="11.42578125" style="310"/>
    <col min="1793" max="1793" width="8.7109375" style="310" customWidth="1"/>
    <col min="1794" max="1794" width="45.7109375" style="310" customWidth="1"/>
    <col min="1795" max="1795" width="15.7109375" style="310" customWidth="1"/>
    <col min="1796" max="1797" width="17.7109375" style="310" customWidth="1"/>
    <col min="1798" max="1798" width="13.7109375" style="310" customWidth="1"/>
    <col min="1799" max="1799" width="34.7109375" style="310" customWidth="1"/>
    <col min="1800" max="1800" width="17.7109375" style="310" customWidth="1"/>
    <col min="1801" max="1801" width="13.7109375" style="310" customWidth="1"/>
    <col min="1802" max="1802" width="30.7109375" style="310" customWidth="1"/>
    <col min="1803" max="2048" width="11.42578125" style="310"/>
    <col min="2049" max="2049" width="8.7109375" style="310" customWidth="1"/>
    <col min="2050" max="2050" width="45.7109375" style="310" customWidth="1"/>
    <col min="2051" max="2051" width="15.7109375" style="310" customWidth="1"/>
    <col min="2052" max="2053" width="17.7109375" style="310" customWidth="1"/>
    <col min="2054" max="2054" width="13.7109375" style="310" customWidth="1"/>
    <col min="2055" max="2055" width="34.7109375" style="310" customWidth="1"/>
    <col min="2056" max="2056" width="17.7109375" style="310" customWidth="1"/>
    <col min="2057" max="2057" width="13.7109375" style="310" customWidth="1"/>
    <col min="2058" max="2058" width="30.7109375" style="310" customWidth="1"/>
    <col min="2059" max="2304" width="11.42578125" style="310"/>
    <col min="2305" max="2305" width="8.7109375" style="310" customWidth="1"/>
    <col min="2306" max="2306" width="45.7109375" style="310" customWidth="1"/>
    <col min="2307" max="2307" width="15.7109375" style="310" customWidth="1"/>
    <col min="2308" max="2309" width="17.7109375" style="310" customWidth="1"/>
    <col min="2310" max="2310" width="13.7109375" style="310" customWidth="1"/>
    <col min="2311" max="2311" width="34.7109375" style="310" customWidth="1"/>
    <col min="2312" max="2312" width="17.7109375" style="310" customWidth="1"/>
    <col min="2313" max="2313" width="13.7109375" style="310" customWidth="1"/>
    <col min="2314" max="2314" width="30.7109375" style="310" customWidth="1"/>
    <col min="2315" max="2560" width="11.42578125" style="310"/>
    <col min="2561" max="2561" width="8.7109375" style="310" customWidth="1"/>
    <col min="2562" max="2562" width="45.7109375" style="310" customWidth="1"/>
    <col min="2563" max="2563" width="15.7109375" style="310" customWidth="1"/>
    <col min="2564" max="2565" width="17.7109375" style="310" customWidth="1"/>
    <col min="2566" max="2566" width="13.7109375" style="310" customWidth="1"/>
    <col min="2567" max="2567" width="34.7109375" style="310" customWidth="1"/>
    <col min="2568" max="2568" width="17.7109375" style="310" customWidth="1"/>
    <col min="2569" max="2569" width="13.7109375" style="310" customWidth="1"/>
    <col min="2570" max="2570" width="30.7109375" style="310" customWidth="1"/>
    <col min="2571" max="2816" width="11.42578125" style="310"/>
    <col min="2817" max="2817" width="8.7109375" style="310" customWidth="1"/>
    <col min="2818" max="2818" width="45.7109375" style="310" customWidth="1"/>
    <col min="2819" max="2819" width="15.7109375" style="310" customWidth="1"/>
    <col min="2820" max="2821" width="17.7109375" style="310" customWidth="1"/>
    <col min="2822" max="2822" width="13.7109375" style="310" customWidth="1"/>
    <col min="2823" max="2823" width="34.7109375" style="310" customWidth="1"/>
    <col min="2824" max="2824" width="17.7109375" style="310" customWidth="1"/>
    <col min="2825" max="2825" width="13.7109375" style="310" customWidth="1"/>
    <col min="2826" max="2826" width="30.7109375" style="310" customWidth="1"/>
    <col min="2827" max="3072" width="11.42578125" style="310"/>
    <col min="3073" max="3073" width="8.7109375" style="310" customWidth="1"/>
    <col min="3074" max="3074" width="45.7109375" style="310" customWidth="1"/>
    <col min="3075" max="3075" width="15.7109375" style="310" customWidth="1"/>
    <col min="3076" max="3077" width="17.7109375" style="310" customWidth="1"/>
    <col min="3078" max="3078" width="13.7109375" style="310" customWidth="1"/>
    <col min="3079" max="3079" width="34.7109375" style="310" customWidth="1"/>
    <col min="3080" max="3080" width="17.7109375" style="310" customWidth="1"/>
    <col min="3081" max="3081" width="13.7109375" style="310" customWidth="1"/>
    <col min="3082" max="3082" width="30.7109375" style="310" customWidth="1"/>
    <col min="3083" max="3328" width="11.42578125" style="310"/>
    <col min="3329" max="3329" width="8.7109375" style="310" customWidth="1"/>
    <col min="3330" max="3330" width="45.7109375" style="310" customWidth="1"/>
    <col min="3331" max="3331" width="15.7109375" style="310" customWidth="1"/>
    <col min="3332" max="3333" width="17.7109375" style="310" customWidth="1"/>
    <col min="3334" max="3334" width="13.7109375" style="310" customWidth="1"/>
    <col min="3335" max="3335" width="34.7109375" style="310" customWidth="1"/>
    <col min="3336" max="3336" width="17.7109375" style="310" customWidth="1"/>
    <col min="3337" max="3337" width="13.7109375" style="310" customWidth="1"/>
    <col min="3338" max="3338" width="30.7109375" style="310" customWidth="1"/>
    <col min="3339" max="3584" width="11.42578125" style="310"/>
    <col min="3585" max="3585" width="8.7109375" style="310" customWidth="1"/>
    <col min="3586" max="3586" width="45.7109375" style="310" customWidth="1"/>
    <col min="3587" max="3587" width="15.7109375" style="310" customWidth="1"/>
    <col min="3588" max="3589" width="17.7109375" style="310" customWidth="1"/>
    <col min="3590" max="3590" width="13.7109375" style="310" customWidth="1"/>
    <col min="3591" max="3591" width="34.7109375" style="310" customWidth="1"/>
    <col min="3592" max="3592" width="17.7109375" style="310" customWidth="1"/>
    <col min="3593" max="3593" width="13.7109375" style="310" customWidth="1"/>
    <col min="3594" max="3594" width="30.7109375" style="310" customWidth="1"/>
    <col min="3595" max="3840" width="11.42578125" style="310"/>
    <col min="3841" max="3841" width="8.7109375" style="310" customWidth="1"/>
    <col min="3842" max="3842" width="45.7109375" style="310" customWidth="1"/>
    <col min="3843" max="3843" width="15.7109375" style="310" customWidth="1"/>
    <col min="3844" max="3845" width="17.7109375" style="310" customWidth="1"/>
    <col min="3846" max="3846" width="13.7109375" style="310" customWidth="1"/>
    <col min="3847" max="3847" width="34.7109375" style="310" customWidth="1"/>
    <col min="3848" max="3848" width="17.7109375" style="310" customWidth="1"/>
    <col min="3849" max="3849" width="13.7109375" style="310" customWidth="1"/>
    <col min="3850" max="3850" width="30.7109375" style="310" customWidth="1"/>
    <col min="3851" max="4096" width="11.42578125" style="310"/>
    <col min="4097" max="4097" width="8.7109375" style="310" customWidth="1"/>
    <col min="4098" max="4098" width="45.7109375" style="310" customWidth="1"/>
    <col min="4099" max="4099" width="15.7109375" style="310" customWidth="1"/>
    <col min="4100" max="4101" width="17.7109375" style="310" customWidth="1"/>
    <col min="4102" max="4102" width="13.7109375" style="310" customWidth="1"/>
    <col min="4103" max="4103" width="34.7109375" style="310" customWidth="1"/>
    <col min="4104" max="4104" width="17.7109375" style="310" customWidth="1"/>
    <col min="4105" max="4105" width="13.7109375" style="310" customWidth="1"/>
    <col min="4106" max="4106" width="30.7109375" style="310" customWidth="1"/>
    <col min="4107" max="4352" width="11.42578125" style="310"/>
    <col min="4353" max="4353" width="8.7109375" style="310" customWidth="1"/>
    <col min="4354" max="4354" width="45.7109375" style="310" customWidth="1"/>
    <col min="4355" max="4355" width="15.7109375" style="310" customWidth="1"/>
    <col min="4356" max="4357" width="17.7109375" style="310" customWidth="1"/>
    <col min="4358" max="4358" width="13.7109375" style="310" customWidth="1"/>
    <col min="4359" max="4359" width="34.7109375" style="310" customWidth="1"/>
    <col min="4360" max="4360" width="17.7109375" style="310" customWidth="1"/>
    <col min="4361" max="4361" width="13.7109375" style="310" customWidth="1"/>
    <col min="4362" max="4362" width="30.7109375" style="310" customWidth="1"/>
    <col min="4363" max="4608" width="11.42578125" style="310"/>
    <col min="4609" max="4609" width="8.7109375" style="310" customWidth="1"/>
    <col min="4610" max="4610" width="45.7109375" style="310" customWidth="1"/>
    <col min="4611" max="4611" width="15.7109375" style="310" customWidth="1"/>
    <col min="4612" max="4613" width="17.7109375" style="310" customWidth="1"/>
    <col min="4614" max="4614" width="13.7109375" style="310" customWidth="1"/>
    <col min="4615" max="4615" width="34.7109375" style="310" customWidth="1"/>
    <col min="4616" max="4616" width="17.7109375" style="310" customWidth="1"/>
    <col min="4617" max="4617" width="13.7109375" style="310" customWidth="1"/>
    <col min="4618" max="4618" width="30.7109375" style="310" customWidth="1"/>
    <col min="4619" max="4864" width="11.42578125" style="310"/>
    <col min="4865" max="4865" width="8.7109375" style="310" customWidth="1"/>
    <col min="4866" max="4866" width="45.7109375" style="310" customWidth="1"/>
    <col min="4867" max="4867" width="15.7109375" style="310" customWidth="1"/>
    <col min="4868" max="4869" width="17.7109375" style="310" customWidth="1"/>
    <col min="4870" max="4870" width="13.7109375" style="310" customWidth="1"/>
    <col min="4871" max="4871" width="34.7109375" style="310" customWidth="1"/>
    <col min="4872" max="4872" width="17.7109375" style="310" customWidth="1"/>
    <col min="4873" max="4873" width="13.7109375" style="310" customWidth="1"/>
    <col min="4874" max="4874" width="30.7109375" style="310" customWidth="1"/>
    <col min="4875" max="5120" width="11.42578125" style="310"/>
    <col min="5121" max="5121" width="8.7109375" style="310" customWidth="1"/>
    <col min="5122" max="5122" width="45.7109375" style="310" customWidth="1"/>
    <col min="5123" max="5123" width="15.7109375" style="310" customWidth="1"/>
    <col min="5124" max="5125" width="17.7109375" style="310" customWidth="1"/>
    <col min="5126" max="5126" width="13.7109375" style="310" customWidth="1"/>
    <col min="5127" max="5127" width="34.7109375" style="310" customWidth="1"/>
    <col min="5128" max="5128" width="17.7109375" style="310" customWidth="1"/>
    <col min="5129" max="5129" width="13.7109375" style="310" customWidth="1"/>
    <col min="5130" max="5130" width="30.7109375" style="310" customWidth="1"/>
    <col min="5131" max="5376" width="11.42578125" style="310"/>
    <col min="5377" max="5377" width="8.7109375" style="310" customWidth="1"/>
    <col min="5378" max="5378" width="45.7109375" style="310" customWidth="1"/>
    <col min="5379" max="5379" width="15.7109375" style="310" customWidth="1"/>
    <col min="5380" max="5381" width="17.7109375" style="310" customWidth="1"/>
    <col min="5382" max="5382" width="13.7109375" style="310" customWidth="1"/>
    <col min="5383" max="5383" width="34.7109375" style="310" customWidth="1"/>
    <col min="5384" max="5384" width="17.7109375" style="310" customWidth="1"/>
    <col min="5385" max="5385" width="13.7109375" style="310" customWidth="1"/>
    <col min="5386" max="5386" width="30.7109375" style="310" customWidth="1"/>
    <col min="5387" max="5632" width="11.42578125" style="310"/>
    <col min="5633" max="5633" width="8.7109375" style="310" customWidth="1"/>
    <col min="5634" max="5634" width="45.7109375" style="310" customWidth="1"/>
    <col min="5635" max="5635" width="15.7109375" style="310" customWidth="1"/>
    <col min="5636" max="5637" width="17.7109375" style="310" customWidth="1"/>
    <col min="5638" max="5638" width="13.7109375" style="310" customWidth="1"/>
    <col min="5639" max="5639" width="34.7109375" style="310" customWidth="1"/>
    <col min="5640" max="5640" width="17.7109375" style="310" customWidth="1"/>
    <col min="5641" max="5641" width="13.7109375" style="310" customWidth="1"/>
    <col min="5642" max="5642" width="30.7109375" style="310" customWidth="1"/>
    <col min="5643" max="5888" width="11.42578125" style="310"/>
    <col min="5889" max="5889" width="8.7109375" style="310" customWidth="1"/>
    <col min="5890" max="5890" width="45.7109375" style="310" customWidth="1"/>
    <col min="5891" max="5891" width="15.7109375" style="310" customWidth="1"/>
    <col min="5892" max="5893" width="17.7109375" style="310" customWidth="1"/>
    <col min="5894" max="5894" width="13.7109375" style="310" customWidth="1"/>
    <col min="5895" max="5895" width="34.7109375" style="310" customWidth="1"/>
    <col min="5896" max="5896" width="17.7109375" style="310" customWidth="1"/>
    <col min="5897" max="5897" width="13.7109375" style="310" customWidth="1"/>
    <col min="5898" max="5898" width="30.7109375" style="310" customWidth="1"/>
    <col min="5899" max="6144" width="11.42578125" style="310"/>
    <col min="6145" max="6145" width="8.7109375" style="310" customWidth="1"/>
    <col min="6146" max="6146" width="45.7109375" style="310" customWidth="1"/>
    <col min="6147" max="6147" width="15.7109375" style="310" customWidth="1"/>
    <col min="6148" max="6149" width="17.7109375" style="310" customWidth="1"/>
    <col min="6150" max="6150" width="13.7109375" style="310" customWidth="1"/>
    <col min="6151" max="6151" width="34.7109375" style="310" customWidth="1"/>
    <col min="6152" max="6152" width="17.7109375" style="310" customWidth="1"/>
    <col min="6153" max="6153" width="13.7109375" style="310" customWidth="1"/>
    <col min="6154" max="6154" width="30.7109375" style="310" customWidth="1"/>
    <col min="6155" max="6400" width="11.42578125" style="310"/>
    <col min="6401" max="6401" width="8.7109375" style="310" customWidth="1"/>
    <col min="6402" max="6402" width="45.7109375" style="310" customWidth="1"/>
    <col min="6403" max="6403" width="15.7109375" style="310" customWidth="1"/>
    <col min="6404" max="6405" width="17.7109375" style="310" customWidth="1"/>
    <col min="6406" max="6406" width="13.7109375" style="310" customWidth="1"/>
    <col min="6407" max="6407" width="34.7109375" style="310" customWidth="1"/>
    <col min="6408" max="6408" width="17.7109375" style="310" customWidth="1"/>
    <col min="6409" max="6409" width="13.7109375" style="310" customWidth="1"/>
    <col min="6410" max="6410" width="30.7109375" style="310" customWidth="1"/>
    <col min="6411" max="6656" width="11.42578125" style="310"/>
    <col min="6657" max="6657" width="8.7109375" style="310" customWidth="1"/>
    <col min="6658" max="6658" width="45.7109375" style="310" customWidth="1"/>
    <col min="6659" max="6659" width="15.7109375" style="310" customWidth="1"/>
    <col min="6660" max="6661" width="17.7109375" style="310" customWidth="1"/>
    <col min="6662" max="6662" width="13.7109375" style="310" customWidth="1"/>
    <col min="6663" max="6663" width="34.7109375" style="310" customWidth="1"/>
    <col min="6664" max="6664" width="17.7109375" style="310" customWidth="1"/>
    <col min="6665" max="6665" width="13.7109375" style="310" customWidth="1"/>
    <col min="6666" max="6666" width="30.7109375" style="310" customWidth="1"/>
    <col min="6667" max="6912" width="11.42578125" style="310"/>
    <col min="6913" max="6913" width="8.7109375" style="310" customWidth="1"/>
    <col min="6914" max="6914" width="45.7109375" style="310" customWidth="1"/>
    <col min="6915" max="6915" width="15.7109375" style="310" customWidth="1"/>
    <col min="6916" max="6917" width="17.7109375" style="310" customWidth="1"/>
    <col min="6918" max="6918" width="13.7109375" style="310" customWidth="1"/>
    <col min="6919" max="6919" width="34.7109375" style="310" customWidth="1"/>
    <col min="6920" max="6920" width="17.7109375" style="310" customWidth="1"/>
    <col min="6921" max="6921" width="13.7109375" style="310" customWidth="1"/>
    <col min="6922" max="6922" width="30.7109375" style="310" customWidth="1"/>
    <col min="6923" max="7168" width="11.42578125" style="310"/>
    <col min="7169" max="7169" width="8.7109375" style="310" customWidth="1"/>
    <col min="7170" max="7170" width="45.7109375" style="310" customWidth="1"/>
    <col min="7171" max="7171" width="15.7109375" style="310" customWidth="1"/>
    <col min="7172" max="7173" width="17.7109375" style="310" customWidth="1"/>
    <col min="7174" max="7174" width="13.7109375" style="310" customWidth="1"/>
    <col min="7175" max="7175" width="34.7109375" style="310" customWidth="1"/>
    <col min="7176" max="7176" width="17.7109375" style="310" customWidth="1"/>
    <col min="7177" max="7177" width="13.7109375" style="310" customWidth="1"/>
    <col min="7178" max="7178" width="30.7109375" style="310" customWidth="1"/>
    <col min="7179" max="7424" width="11.42578125" style="310"/>
    <col min="7425" max="7425" width="8.7109375" style="310" customWidth="1"/>
    <col min="7426" max="7426" width="45.7109375" style="310" customWidth="1"/>
    <col min="7427" max="7427" width="15.7109375" style="310" customWidth="1"/>
    <col min="7428" max="7429" width="17.7109375" style="310" customWidth="1"/>
    <col min="7430" max="7430" width="13.7109375" style="310" customWidth="1"/>
    <col min="7431" max="7431" width="34.7109375" style="310" customWidth="1"/>
    <col min="7432" max="7432" width="17.7109375" style="310" customWidth="1"/>
    <col min="7433" max="7433" width="13.7109375" style="310" customWidth="1"/>
    <col min="7434" max="7434" width="30.7109375" style="310" customWidth="1"/>
    <col min="7435" max="7680" width="11.42578125" style="310"/>
    <col min="7681" max="7681" width="8.7109375" style="310" customWidth="1"/>
    <col min="7682" max="7682" width="45.7109375" style="310" customWidth="1"/>
    <col min="7683" max="7683" width="15.7109375" style="310" customWidth="1"/>
    <col min="7684" max="7685" width="17.7109375" style="310" customWidth="1"/>
    <col min="7686" max="7686" width="13.7109375" style="310" customWidth="1"/>
    <col min="7687" max="7687" width="34.7109375" style="310" customWidth="1"/>
    <col min="7688" max="7688" width="17.7109375" style="310" customWidth="1"/>
    <col min="7689" max="7689" width="13.7109375" style="310" customWidth="1"/>
    <col min="7690" max="7690" width="30.7109375" style="310" customWidth="1"/>
    <col min="7691" max="7936" width="11.42578125" style="310"/>
    <col min="7937" max="7937" width="8.7109375" style="310" customWidth="1"/>
    <col min="7938" max="7938" width="45.7109375" style="310" customWidth="1"/>
    <col min="7939" max="7939" width="15.7109375" style="310" customWidth="1"/>
    <col min="7940" max="7941" width="17.7109375" style="310" customWidth="1"/>
    <col min="7942" max="7942" width="13.7109375" style="310" customWidth="1"/>
    <col min="7943" max="7943" width="34.7109375" style="310" customWidth="1"/>
    <col min="7944" max="7944" width="17.7109375" style="310" customWidth="1"/>
    <col min="7945" max="7945" width="13.7109375" style="310" customWidth="1"/>
    <col min="7946" max="7946" width="30.7109375" style="310" customWidth="1"/>
    <col min="7947" max="8192" width="11.42578125" style="310"/>
    <col min="8193" max="8193" width="8.7109375" style="310" customWidth="1"/>
    <col min="8194" max="8194" width="45.7109375" style="310" customWidth="1"/>
    <col min="8195" max="8195" width="15.7109375" style="310" customWidth="1"/>
    <col min="8196" max="8197" width="17.7109375" style="310" customWidth="1"/>
    <col min="8198" max="8198" width="13.7109375" style="310" customWidth="1"/>
    <col min="8199" max="8199" width="34.7109375" style="310" customWidth="1"/>
    <col min="8200" max="8200" width="17.7109375" style="310" customWidth="1"/>
    <col min="8201" max="8201" width="13.7109375" style="310" customWidth="1"/>
    <col min="8202" max="8202" width="30.7109375" style="310" customWidth="1"/>
    <col min="8203" max="8448" width="11.42578125" style="310"/>
    <col min="8449" max="8449" width="8.7109375" style="310" customWidth="1"/>
    <col min="8450" max="8450" width="45.7109375" style="310" customWidth="1"/>
    <col min="8451" max="8451" width="15.7109375" style="310" customWidth="1"/>
    <col min="8452" max="8453" width="17.7109375" style="310" customWidth="1"/>
    <col min="8454" max="8454" width="13.7109375" style="310" customWidth="1"/>
    <col min="8455" max="8455" width="34.7109375" style="310" customWidth="1"/>
    <col min="8456" max="8456" width="17.7109375" style="310" customWidth="1"/>
    <col min="8457" max="8457" width="13.7109375" style="310" customWidth="1"/>
    <col min="8458" max="8458" width="30.7109375" style="310" customWidth="1"/>
    <col min="8459" max="8704" width="11.42578125" style="310"/>
    <col min="8705" max="8705" width="8.7109375" style="310" customWidth="1"/>
    <col min="8706" max="8706" width="45.7109375" style="310" customWidth="1"/>
    <col min="8707" max="8707" width="15.7109375" style="310" customWidth="1"/>
    <col min="8708" max="8709" width="17.7109375" style="310" customWidth="1"/>
    <col min="8710" max="8710" width="13.7109375" style="310" customWidth="1"/>
    <col min="8711" max="8711" width="34.7109375" style="310" customWidth="1"/>
    <col min="8712" max="8712" width="17.7109375" style="310" customWidth="1"/>
    <col min="8713" max="8713" width="13.7109375" style="310" customWidth="1"/>
    <col min="8714" max="8714" width="30.7109375" style="310" customWidth="1"/>
    <col min="8715" max="8960" width="11.42578125" style="310"/>
    <col min="8961" max="8961" width="8.7109375" style="310" customWidth="1"/>
    <col min="8962" max="8962" width="45.7109375" style="310" customWidth="1"/>
    <col min="8963" max="8963" width="15.7109375" style="310" customWidth="1"/>
    <col min="8964" max="8965" width="17.7109375" style="310" customWidth="1"/>
    <col min="8966" max="8966" width="13.7109375" style="310" customWidth="1"/>
    <col min="8967" max="8967" width="34.7109375" style="310" customWidth="1"/>
    <col min="8968" max="8968" width="17.7109375" style="310" customWidth="1"/>
    <col min="8969" max="8969" width="13.7109375" style="310" customWidth="1"/>
    <col min="8970" max="8970" width="30.7109375" style="310" customWidth="1"/>
    <col min="8971" max="9216" width="11.42578125" style="310"/>
    <col min="9217" max="9217" width="8.7109375" style="310" customWidth="1"/>
    <col min="9218" max="9218" width="45.7109375" style="310" customWidth="1"/>
    <col min="9219" max="9219" width="15.7109375" style="310" customWidth="1"/>
    <col min="9220" max="9221" width="17.7109375" style="310" customWidth="1"/>
    <col min="9222" max="9222" width="13.7109375" style="310" customWidth="1"/>
    <col min="9223" max="9223" width="34.7109375" style="310" customWidth="1"/>
    <col min="9224" max="9224" width="17.7109375" style="310" customWidth="1"/>
    <col min="9225" max="9225" width="13.7109375" style="310" customWidth="1"/>
    <col min="9226" max="9226" width="30.7109375" style="310" customWidth="1"/>
    <col min="9227" max="9472" width="11.42578125" style="310"/>
    <col min="9473" max="9473" width="8.7109375" style="310" customWidth="1"/>
    <col min="9474" max="9474" width="45.7109375" style="310" customWidth="1"/>
    <col min="9475" max="9475" width="15.7109375" style="310" customWidth="1"/>
    <col min="9476" max="9477" width="17.7109375" style="310" customWidth="1"/>
    <col min="9478" max="9478" width="13.7109375" style="310" customWidth="1"/>
    <col min="9479" max="9479" width="34.7109375" style="310" customWidth="1"/>
    <col min="9480" max="9480" width="17.7109375" style="310" customWidth="1"/>
    <col min="9481" max="9481" width="13.7109375" style="310" customWidth="1"/>
    <col min="9482" max="9482" width="30.7109375" style="310" customWidth="1"/>
    <col min="9483" max="9728" width="11.42578125" style="310"/>
    <col min="9729" max="9729" width="8.7109375" style="310" customWidth="1"/>
    <col min="9730" max="9730" width="45.7109375" style="310" customWidth="1"/>
    <col min="9731" max="9731" width="15.7109375" style="310" customWidth="1"/>
    <col min="9732" max="9733" width="17.7109375" style="310" customWidth="1"/>
    <col min="9734" max="9734" width="13.7109375" style="310" customWidth="1"/>
    <col min="9735" max="9735" width="34.7109375" style="310" customWidth="1"/>
    <col min="9736" max="9736" width="17.7109375" style="310" customWidth="1"/>
    <col min="9737" max="9737" width="13.7109375" style="310" customWidth="1"/>
    <col min="9738" max="9738" width="30.7109375" style="310" customWidth="1"/>
    <col min="9739" max="9984" width="11.42578125" style="310"/>
    <col min="9985" max="9985" width="8.7109375" style="310" customWidth="1"/>
    <col min="9986" max="9986" width="45.7109375" style="310" customWidth="1"/>
    <col min="9987" max="9987" width="15.7109375" style="310" customWidth="1"/>
    <col min="9988" max="9989" width="17.7109375" style="310" customWidth="1"/>
    <col min="9990" max="9990" width="13.7109375" style="310" customWidth="1"/>
    <col min="9991" max="9991" width="34.7109375" style="310" customWidth="1"/>
    <col min="9992" max="9992" width="17.7109375" style="310" customWidth="1"/>
    <col min="9993" max="9993" width="13.7109375" style="310" customWidth="1"/>
    <col min="9994" max="9994" width="30.7109375" style="310" customWidth="1"/>
    <col min="9995" max="10240" width="11.42578125" style="310"/>
    <col min="10241" max="10241" width="8.7109375" style="310" customWidth="1"/>
    <col min="10242" max="10242" width="45.7109375" style="310" customWidth="1"/>
    <col min="10243" max="10243" width="15.7109375" style="310" customWidth="1"/>
    <col min="10244" max="10245" width="17.7109375" style="310" customWidth="1"/>
    <col min="10246" max="10246" width="13.7109375" style="310" customWidth="1"/>
    <col min="10247" max="10247" width="34.7109375" style="310" customWidth="1"/>
    <col min="10248" max="10248" width="17.7109375" style="310" customWidth="1"/>
    <col min="10249" max="10249" width="13.7109375" style="310" customWidth="1"/>
    <col min="10250" max="10250" width="30.7109375" style="310" customWidth="1"/>
    <col min="10251" max="10496" width="11.42578125" style="310"/>
    <col min="10497" max="10497" width="8.7109375" style="310" customWidth="1"/>
    <col min="10498" max="10498" width="45.7109375" style="310" customWidth="1"/>
    <col min="10499" max="10499" width="15.7109375" style="310" customWidth="1"/>
    <col min="10500" max="10501" width="17.7109375" style="310" customWidth="1"/>
    <col min="10502" max="10502" width="13.7109375" style="310" customWidth="1"/>
    <col min="10503" max="10503" width="34.7109375" style="310" customWidth="1"/>
    <col min="10504" max="10504" width="17.7109375" style="310" customWidth="1"/>
    <col min="10505" max="10505" width="13.7109375" style="310" customWidth="1"/>
    <col min="10506" max="10506" width="30.7109375" style="310" customWidth="1"/>
    <col min="10507" max="10752" width="11.42578125" style="310"/>
    <col min="10753" max="10753" width="8.7109375" style="310" customWidth="1"/>
    <col min="10754" max="10754" width="45.7109375" style="310" customWidth="1"/>
    <col min="10755" max="10755" width="15.7109375" style="310" customWidth="1"/>
    <col min="10756" max="10757" width="17.7109375" style="310" customWidth="1"/>
    <col min="10758" max="10758" width="13.7109375" style="310" customWidth="1"/>
    <col min="10759" max="10759" width="34.7109375" style="310" customWidth="1"/>
    <col min="10760" max="10760" width="17.7109375" style="310" customWidth="1"/>
    <col min="10761" max="10761" width="13.7109375" style="310" customWidth="1"/>
    <col min="10762" max="10762" width="30.7109375" style="310" customWidth="1"/>
    <col min="10763" max="11008" width="11.42578125" style="310"/>
    <col min="11009" max="11009" width="8.7109375" style="310" customWidth="1"/>
    <col min="11010" max="11010" width="45.7109375" style="310" customWidth="1"/>
    <col min="11011" max="11011" width="15.7109375" style="310" customWidth="1"/>
    <col min="11012" max="11013" width="17.7109375" style="310" customWidth="1"/>
    <col min="11014" max="11014" width="13.7109375" style="310" customWidth="1"/>
    <col min="11015" max="11015" width="34.7109375" style="310" customWidth="1"/>
    <col min="11016" max="11016" width="17.7109375" style="310" customWidth="1"/>
    <col min="11017" max="11017" width="13.7109375" style="310" customWidth="1"/>
    <col min="11018" max="11018" width="30.7109375" style="310" customWidth="1"/>
    <col min="11019" max="11264" width="11.42578125" style="310"/>
    <col min="11265" max="11265" width="8.7109375" style="310" customWidth="1"/>
    <col min="11266" max="11266" width="45.7109375" style="310" customWidth="1"/>
    <col min="11267" max="11267" width="15.7109375" style="310" customWidth="1"/>
    <col min="11268" max="11269" width="17.7109375" style="310" customWidth="1"/>
    <col min="11270" max="11270" width="13.7109375" style="310" customWidth="1"/>
    <col min="11271" max="11271" width="34.7109375" style="310" customWidth="1"/>
    <col min="11272" max="11272" width="17.7109375" style="310" customWidth="1"/>
    <col min="11273" max="11273" width="13.7109375" style="310" customWidth="1"/>
    <col min="11274" max="11274" width="30.7109375" style="310" customWidth="1"/>
    <col min="11275" max="11520" width="11.42578125" style="310"/>
    <col min="11521" max="11521" width="8.7109375" style="310" customWidth="1"/>
    <col min="11522" max="11522" width="45.7109375" style="310" customWidth="1"/>
    <col min="11523" max="11523" width="15.7109375" style="310" customWidth="1"/>
    <col min="11524" max="11525" width="17.7109375" style="310" customWidth="1"/>
    <col min="11526" max="11526" width="13.7109375" style="310" customWidth="1"/>
    <col min="11527" max="11527" width="34.7109375" style="310" customWidth="1"/>
    <col min="11528" max="11528" width="17.7109375" style="310" customWidth="1"/>
    <col min="11529" max="11529" width="13.7109375" style="310" customWidth="1"/>
    <col min="11530" max="11530" width="30.7109375" style="310" customWidth="1"/>
    <col min="11531" max="11776" width="11.42578125" style="310"/>
    <col min="11777" max="11777" width="8.7109375" style="310" customWidth="1"/>
    <col min="11778" max="11778" width="45.7109375" style="310" customWidth="1"/>
    <col min="11779" max="11779" width="15.7109375" style="310" customWidth="1"/>
    <col min="11780" max="11781" width="17.7109375" style="310" customWidth="1"/>
    <col min="11782" max="11782" width="13.7109375" style="310" customWidth="1"/>
    <col min="11783" max="11783" width="34.7109375" style="310" customWidth="1"/>
    <col min="11784" max="11784" width="17.7109375" style="310" customWidth="1"/>
    <col min="11785" max="11785" width="13.7109375" style="310" customWidth="1"/>
    <col min="11786" max="11786" width="30.7109375" style="310" customWidth="1"/>
    <col min="11787" max="12032" width="11.42578125" style="310"/>
    <col min="12033" max="12033" width="8.7109375" style="310" customWidth="1"/>
    <col min="12034" max="12034" width="45.7109375" style="310" customWidth="1"/>
    <col min="12035" max="12035" width="15.7109375" style="310" customWidth="1"/>
    <col min="12036" max="12037" width="17.7109375" style="310" customWidth="1"/>
    <col min="12038" max="12038" width="13.7109375" style="310" customWidth="1"/>
    <col min="12039" max="12039" width="34.7109375" style="310" customWidth="1"/>
    <col min="12040" max="12040" width="17.7109375" style="310" customWidth="1"/>
    <col min="12041" max="12041" width="13.7109375" style="310" customWidth="1"/>
    <col min="12042" max="12042" width="30.7109375" style="310" customWidth="1"/>
    <col min="12043" max="12288" width="11.42578125" style="310"/>
    <col min="12289" max="12289" width="8.7109375" style="310" customWidth="1"/>
    <col min="12290" max="12290" width="45.7109375" style="310" customWidth="1"/>
    <col min="12291" max="12291" width="15.7109375" style="310" customWidth="1"/>
    <col min="12292" max="12293" width="17.7109375" style="310" customWidth="1"/>
    <col min="12294" max="12294" width="13.7109375" style="310" customWidth="1"/>
    <col min="12295" max="12295" width="34.7109375" style="310" customWidth="1"/>
    <col min="12296" max="12296" width="17.7109375" style="310" customWidth="1"/>
    <col min="12297" max="12297" width="13.7109375" style="310" customWidth="1"/>
    <col min="12298" max="12298" width="30.7109375" style="310" customWidth="1"/>
    <col min="12299" max="12544" width="11.42578125" style="310"/>
    <col min="12545" max="12545" width="8.7109375" style="310" customWidth="1"/>
    <col min="12546" max="12546" width="45.7109375" style="310" customWidth="1"/>
    <col min="12547" max="12547" width="15.7109375" style="310" customWidth="1"/>
    <col min="12548" max="12549" width="17.7109375" style="310" customWidth="1"/>
    <col min="12550" max="12550" width="13.7109375" style="310" customWidth="1"/>
    <col min="12551" max="12551" width="34.7109375" style="310" customWidth="1"/>
    <col min="12552" max="12552" width="17.7109375" style="310" customWidth="1"/>
    <col min="12553" max="12553" width="13.7109375" style="310" customWidth="1"/>
    <col min="12554" max="12554" width="30.7109375" style="310" customWidth="1"/>
    <col min="12555" max="12800" width="11.42578125" style="310"/>
    <col min="12801" max="12801" width="8.7109375" style="310" customWidth="1"/>
    <col min="12802" max="12802" width="45.7109375" style="310" customWidth="1"/>
    <col min="12803" max="12803" width="15.7109375" style="310" customWidth="1"/>
    <col min="12804" max="12805" width="17.7109375" style="310" customWidth="1"/>
    <col min="12806" max="12806" width="13.7109375" style="310" customWidth="1"/>
    <col min="12807" max="12807" width="34.7109375" style="310" customWidth="1"/>
    <col min="12808" max="12808" width="17.7109375" style="310" customWidth="1"/>
    <col min="12809" max="12809" width="13.7109375" style="310" customWidth="1"/>
    <col min="12810" max="12810" width="30.7109375" style="310" customWidth="1"/>
    <col min="12811" max="13056" width="11.42578125" style="310"/>
    <col min="13057" max="13057" width="8.7109375" style="310" customWidth="1"/>
    <col min="13058" max="13058" width="45.7109375" style="310" customWidth="1"/>
    <col min="13059" max="13059" width="15.7109375" style="310" customWidth="1"/>
    <col min="13060" max="13061" width="17.7109375" style="310" customWidth="1"/>
    <col min="13062" max="13062" width="13.7109375" style="310" customWidth="1"/>
    <col min="13063" max="13063" width="34.7109375" style="310" customWidth="1"/>
    <col min="13064" max="13064" width="17.7109375" style="310" customWidth="1"/>
    <col min="13065" max="13065" width="13.7109375" style="310" customWidth="1"/>
    <col min="13066" max="13066" width="30.7109375" style="310" customWidth="1"/>
    <col min="13067" max="13312" width="11.42578125" style="310"/>
    <col min="13313" max="13313" width="8.7109375" style="310" customWidth="1"/>
    <col min="13314" max="13314" width="45.7109375" style="310" customWidth="1"/>
    <col min="13315" max="13315" width="15.7109375" style="310" customWidth="1"/>
    <col min="13316" max="13317" width="17.7109375" style="310" customWidth="1"/>
    <col min="13318" max="13318" width="13.7109375" style="310" customWidth="1"/>
    <col min="13319" max="13319" width="34.7109375" style="310" customWidth="1"/>
    <col min="13320" max="13320" width="17.7109375" style="310" customWidth="1"/>
    <col min="13321" max="13321" width="13.7109375" style="310" customWidth="1"/>
    <col min="13322" max="13322" width="30.7109375" style="310" customWidth="1"/>
    <col min="13323" max="13568" width="11.42578125" style="310"/>
    <col min="13569" max="13569" width="8.7109375" style="310" customWidth="1"/>
    <col min="13570" max="13570" width="45.7109375" style="310" customWidth="1"/>
    <col min="13571" max="13571" width="15.7109375" style="310" customWidth="1"/>
    <col min="13572" max="13573" width="17.7109375" style="310" customWidth="1"/>
    <col min="13574" max="13574" width="13.7109375" style="310" customWidth="1"/>
    <col min="13575" max="13575" width="34.7109375" style="310" customWidth="1"/>
    <col min="13576" max="13576" width="17.7109375" style="310" customWidth="1"/>
    <col min="13577" max="13577" width="13.7109375" style="310" customWidth="1"/>
    <col min="13578" max="13578" width="30.7109375" style="310" customWidth="1"/>
    <col min="13579" max="13824" width="11.42578125" style="310"/>
    <col min="13825" max="13825" width="8.7109375" style="310" customWidth="1"/>
    <col min="13826" max="13826" width="45.7109375" style="310" customWidth="1"/>
    <col min="13827" max="13827" width="15.7109375" style="310" customWidth="1"/>
    <col min="13828" max="13829" width="17.7109375" style="310" customWidth="1"/>
    <col min="13830" max="13830" width="13.7109375" style="310" customWidth="1"/>
    <col min="13831" max="13831" width="34.7109375" style="310" customWidth="1"/>
    <col min="13832" max="13832" width="17.7109375" style="310" customWidth="1"/>
    <col min="13833" max="13833" width="13.7109375" style="310" customWidth="1"/>
    <col min="13834" max="13834" width="30.7109375" style="310" customWidth="1"/>
    <col min="13835" max="14080" width="11.42578125" style="310"/>
    <col min="14081" max="14081" width="8.7109375" style="310" customWidth="1"/>
    <col min="14082" max="14082" width="45.7109375" style="310" customWidth="1"/>
    <col min="14083" max="14083" width="15.7109375" style="310" customWidth="1"/>
    <col min="14084" max="14085" width="17.7109375" style="310" customWidth="1"/>
    <col min="14086" max="14086" width="13.7109375" style="310" customWidth="1"/>
    <col min="14087" max="14087" width="34.7109375" style="310" customWidth="1"/>
    <col min="14088" max="14088" width="17.7109375" style="310" customWidth="1"/>
    <col min="14089" max="14089" width="13.7109375" style="310" customWidth="1"/>
    <col min="14090" max="14090" width="30.7109375" style="310" customWidth="1"/>
    <col min="14091" max="14336" width="11.42578125" style="310"/>
    <col min="14337" max="14337" width="8.7109375" style="310" customWidth="1"/>
    <col min="14338" max="14338" width="45.7109375" style="310" customWidth="1"/>
    <col min="14339" max="14339" width="15.7109375" style="310" customWidth="1"/>
    <col min="14340" max="14341" width="17.7109375" style="310" customWidth="1"/>
    <col min="14342" max="14342" width="13.7109375" style="310" customWidth="1"/>
    <col min="14343" max="14343" width="34.7109375" style="310" customWidth="1"/>
    <col min="14344" max="14344" width="17.7109375" style="310" customWidth="1"/>
    <col min="14345" max="14345" width="13.7109375" style="310" customWidth="1"/>
    <col min="14346" max="14346" width="30.7109375" style="310" customWidth="1"/>
    <col min="14347" max="14592" width="11.42578125" style="310"/>
    <col min="14593" max="14593" width="8.7109375" style="310" customWidth="1"/>
    <col min="14594" max="14594" width="45.7109375" style="310" customWidth="1"/>
    <col min="14595" max="14595" width="15.7109375" style="310" customWidth="1"/>
    <col min="14596" max="14597" width="17.7109375" style="310" customWidth="1"/>
    <col min="14598" max="14598" width="13.7109375" style="310" customWidth="1"/>
    <col min="14599" max="14599" width="34.7109375" style="310" customWidth="1"/>
    <col min="14600" max="14600" width="17.7109375" style="310" customWidth="1"/>
    <col min="14601" max="14601" width="13.7109375" style="310" customWidth="1"/>
    <col min="14602" max="14602" width="30.7109375" style="310" customWidth="1"/>
    <col min="14603" max="14848" width="11.42578125" style="310"/>
    <col min="14849" max="14849" width="8.7109375" style="310" customWidth="1"/>
    <col min="14850" max="14850" width="45.7109375" style="310" customWidth="1"/>
    <col min="14851" max="14851" width="15.7109375" style="310" customWidth="1"/>
    <col min="14852" max="14853" width="17.7109375" style="310" customWidth="1"/>
    <col min="14854" max="14854" width="13.7109375" style="310" customWidth="1"/>
    <col min="14855" max="14855" width="34.7109375" style="310" customWidth="1"/>
    <col min="14856" max="14856" width="17.7109375" style="310" customWidth="1"/>
    <col min="14857" max="14857" width="13.7109375" style="310" customWidth="1"/>
    <col min="14858" max="14858" width="30.7109375" style="310" customWidth="1"/>
    <col min="14859" max="15104" width="11.42578125" style="310"/>
    <col min="15105" max="15105" width="8.7109375" style="310" customWidth="1"/>
    <col min="15106" max="15106" width="45.7109375" style="310" customWidth="1"/>
    <col min="15107" max="15107" width="15.7109375" style="310" customWidth="1"/>
    <col min="15108" max="15109" width="17.7109375" style="310" customWidth="1"/>
    <col min="15110" max="15110" width="13.7109375" style="310" customWidth="1"/>
    <col min="15111" max="15111" width="34.7109375" style="310" customWidth="1"/>
    <col min="15112" max="15112" width="17.7109375" style="310" customWidth="1"/>
    <col min="15113" max="15113" width="13.7109375" style="310" customWidth="1"/>
    <col min="15114" max="15114" width="30.7109375" style="310" customWidth="1"/>
    <col min="15115" max="15360" width="11.42578125" style="310"/>
    <col min="15361" max="15361" width="8.7109375" style="310" customWidth="1"/>
    <col min="15362" max="15362" width="45.7109375" style="310" customWidth="1"/>
    <col min="15363" max="15363" width="15.7109375" style="310" customWidth="1"/>
    <col min="15364" max="15365" width="17.7109375" style="310" customWidth="1"/>
    <col min="15366" max="15366" width="13.7109375" style="310" customWidth="1"/>
    <col min="15367" max="15367" width="34.7109375" style="310" customWidth="1"/>
    <col min="15368" max="15368" width="17.7109375" style="310" customWidth="1"/>
    <col min="15369" max="15369" width="13.7109375" style="310" customWidth="1"/>
    <col min="15370" max="15370" width="30.7109375" style="310" customWidth="1"/>
    <col min="15371" max="15616" width="11.42578125" style="310"/>
    <col min="15617" max="15617" width="8.7109375" style="310" customWidth="1"/>
    <col min="15618" max="15618" width="45.7109375" style="310" customWidth="1"/>
    <col min="15619" max="15619" width="15.7109375" style="310" customWidth="1"/>
    <col min="15620" max="15621" width="17.7109375" style="310" customWidth="1"/>
    <col min="15622" max="15622" width="13.7109375" style="310" customWidth="1"/>
    <col min="15623" max="15623" width="34.7109375" style="310" customWidth="1"/>
    <col min="15624" max="15624" width="17.7109375" style="310" customWidth="1"/>
    <col min="15625" max="15625" width="13.7109375" style="310" customWidth="1"/>
    <col min="15626" max="15626" width="30.7109375" style="310" customWidth="1"/>
    <col min="15627" max="15872" width="11.42578125" style="310"/>
    <col min="15873" max="15873" width="8.7109375" style="310" customWidth="1"/>
    <col min="15874" max="15874" width="45.7109375" style="310" customWidth="1"/>
    <col min="15875" max="15875" width="15.7109375" style="310" customWidth="1"/>
    <col min="15876" max="15877" width="17.7109375" style="310" customWidth="1"/>
    <col min="15878" max="15878" width="13.7109375" style="310" customWidth="1"/>
    <col min="15879" max="15879" width="34.7109375" style="310" customWidth="1"/>
    <col min="15880" max="15880" width="17.7109375" style="310" customWidth="1"/>
    <col min="15881" max="15881" width="13.7109375" style="310" customWidth="1"/>
    <col min="15882" max="15882" width="30.7109375" style="310" customWidth="1"/>
    <col min="15883" max="16128" width="11.42578125" style="310"/>
    <col min="16129" max="16129" width="8.7109375" style="310" customWidth="1"/>
    <col min="16130" max="16130" width="45.7109375" style="310" customWidth="1"/>
    <col min="16131" max="16131" width="15.7109375" style="310" customWidth="1"/>
    <col min="16132" max="16133" width="17.7109375" style="310" customWidth="1"/>
    <col min="16134" max="16134" width="13.7109375" style="310" customWidth="1"/>
    <col min="16135" max="16135" width="34.7109375" style="310" customWidth="1"/>
    <col min="16136" max="16136" width="17.7109375" style="310" customWidth="1"/>
    <col min="16137" max="16137" width="13.7109375" style="310" customWidth="1"/>
    <col min="16138" max="16138" width="30.7109375" style="310" customWidth="1"/>
    <col min="16139" max="16384" width="11.42578125" style="310"/>
  </cols>
  <sheetData>
    <row r="1" spans="1:12" ht="39" customHeight="1" x14ac:dyDescent="0.25">
      <c r="A1" s="1423" t="s">
        <v>1311</v>
      </c>
      <c r="B1" s="1423"/>
      <c r="C1" s="1423"/>
      <c r="D1" s="1423"/>
      <c r="E1" s="1423"/>
      <c r="F1" s="1423"/>
      <c r="G1" s="1423"/>
      <c r="H1" s="1423"/>
      <c r="I1" s="1423"/>
      <c r="J1" s="1423"/>
    </row>
    <row r="2" spans="1:12" ht="21" customHeight="1" x14ac:dyDescent="0.25">
      <c r="A2" s="1424" t="s">
        <v>463</v>
      </c>
      <c r="B2" s="1424"/>
      <c r="C2" s="1424"/>
      <c r="D2" s="1424"/>
      <c r="E2" s="1424"/>
      <c r="F2" s="1424"/>
      <c r="G2" s="1424"/>
      <c r="H2" s="1424"/>
      <c r="I2" s="1424"/>
      <c r="J2" s="1424"/>
    </row>
    <row r="3" spans="1:12" ht="21" customHeight="1" x14ac:dyDescent="0.25">
      <c r="A3" s="1424" t="s">
        <v>1134</v>
      </c>
      <c r="B3" s="1424"/>
      <c r="C3" s="1424"/>
      <c r="D3" s="1424"/>
      <c r="E3" s="1424"/>
      <c r="F3" s="1424"/>
      <c r="G3" s="1424"/>
      <c r="H3" s="1424"/>
      <c r="I3" s="1424"/>
      <c r="J3" s="1424"/>
    </row>
    <row r="4" spans="1:12" ht="12" customHeight="1" x14ac:dyDescent="0.25">
      <c r="A4" s="792"/>
      <c r="B4" s="792"/>
      <c r="C4" s="792"/>
      <c r="D4" s="792"/>
      <c r="E4" s="792"/>
      <c r="F4" s="792"/>
      <c r="G4" s="792"/>
      <c r="H4" s="792"/>
      <c r="I4" s="792"/>
      <c r="J4" s="793"/>
    </row>
    <row r="5" spans="1:12" s="311" customFormat="1" ht="126" customHeight="1" x14ac:dyDescent="0.25">
      <c r="A5" s="794" t="s">
        <v>1</v>
      </c>
      <c r="B5" s="795" t="s">
        <v>2</v>
      </c>
      <c r="C5" s="795" t="s">
        <v>3</v>
      </c>
      <c r="D5" s="796" t="s">
        <v>866</v>
      </c>
      <c r="E5" s="797" t="s">
        <v>916</v>
      </c>
      <c r="F5" s="797" t="s">
        <v>4</v>
      </c>
      <c r="G5" s="795" t="s">
        <v>456</v>
      </c>
      <c r="H5" s="795" t="s">
        <v>917</v>
      </c>
      <c r="I5" s="795" t="s">
        <v>6</v>
      </c>
      <c r="J5" s="795" t="s">
        <v>7</v>
      </c>
    </row>
    <row r="6" spans="1:12" s="312" customFormat="1" ht="26.25" customHeight="1" x14ac:dyDescent="0.25">
      <c r="A6" s="1263">
        <v>1</v>
      </c>
      <c r="B6" s="1263">
        <v>2</v>
      </c>
      <c r="C6" s="1263">
        <v>3</v>
      </c>
      <c r="D6" s="798">
        <v>4</v>
      </c>
      <c r="E6" s="798">
        <v>5</v>
      </c>
      <c r="F6" s="798">
        <v>6</v>
      </c>
      <c r="G6" s="798">
        <v>7</v>
      </c>
      <c r="H6" s="798">
        <v>8</v>
      </c>
      <c r="I6" s="798">
        <v>9</v>
      </c>
      <c r="J6" s="799">
        <v>10</v>
      </c>
    </row>
    <row r="7" spans="1:12" s="312" customFormat="1" ht="24.75" customHeight="1" x14ac:dyDescent="0.25">
      <c r="A7" s="1422" t="s">
        <v>464</v>
      </c>
      <c r="B7" s="1425"/>
      <c r="C7" s="1425"/>
      <c r="D7" s="1425"/>
      <c r="E7" s="1425"/>
      <c r="F7" s="1425"/>
      <c r="G7" s="1425"/>
      <c r="H7" s="1425"/>
      <c r="I7" s="1425"/>
      <c r="J7" s="1425"/>
    </row>
    <row r="8" spans="1:12" s="313" customFormat="1" ht="163.5" customHeight="1" x14ac:dyDescent="0.25">
      <c r="A8" s="800" t="s">
        <v>10</v>
      </c>
      <c r="B8" s="801" t="s">
        <v>465</v>
      </c>
      <c r="C8" s="1264" t="s">
        <v>19</v>
      </c>
      <c r="D8" s="636">
        <f>D9+D10</f>
        <v>143722</v>
      </c>
      <c r="E8" s="636">
        <f>E9+E10</f>
        <v>74968</v>
      </c>
      <c r="F8" s="802">
        <f t="shared" ref="F8:F14" si="0">E8/D8*100</f>
        <v>52.161812387804233</v>
      </c>
      <c r="G8" s="367"/>
      <c r="H8" s="803">
        <f>H10+H9</f>
        <v>74968</v>
      </c>
      <c r="I8" s="803">
        <f t="shared" ref="I8:I14" si="1">H8/D8*100</f>
        <v>52.161812387804233</v>
      </c>
      <c r="J8" s="804"/>
    </row>
    <row r="9" spans="1:12" ht="220.5" customHeight="1" x14ac:dyDescent="0.25">
      <c r="A9" s="1268" t="s">
        <v>25</v>
      </c>
      <c r="B9" s="805" t="s">
        <v>1312</v>
      </c>
      <c r="C9" s="806" t="s">
        <v>19</v>
      </c>
      <c r="D9" s="787">
        <v>132978</v>
      </c>
      <c r="E9" s="381">
        <v>70291.8</v>
      </c>
      <c r="F9" s="385">
        <f t="shared" si="0"/>
        <v>52.859721156883097</v>
      </c>
      <c r="G9" s="1267" t="s">
        <v>1313</v>
      </c>
      <c r="H9" s="381">
        <v>70291.8</v>
      </c>
      <c r="I9" s="382">
        <f t="shared" si="1"/>
        <v>52.859721156883097</v>
      </c>
      <c r="J9" s="387"/>
    </row>
    <row r="10" spans="1:12" ht="144" customHeight="1" x14ac:dyDescent="0.25">
      <c r="A10" s="1268" t="s">
        <v>35</v>
      </c>
      <c r="B10" s="805" t="s">
        <v>1314</v>
      </c>
      <c r="C10" s="806" t="s">
        <v>19</v>
      </c>
      <c r="D10" s="787">
        <v>10744</v>
      </c>
      <c r="E10" s="381">
        <v>4676.2</v>
      </c>
      <c r="F10" s="385">
        <f t="shared" si="0"/>
        <v>43.523827252419956</v>
      </c>
      <c r="G10" s="1267" t="s">
        <v>1315</v>
      </c>
      <c r="H10" s="381">
        <v>4676.2</v>
      </c>
      <c r="I10" s="382">
        <f t="shared" si="1"/>
        <v>43.523827252419956</v>
      </c>
      <c r="J10" s="788"/>
    </row>
    <row r="11" spans="1:12" ht="91.5" customHeight="1" x14ac:dyDescent="0.25">
      <c r="A11" s="1265" t="s">
        <v>14</v>
      </c>
      <c r="B11" s="807" t="s">
        <v>466</v>
      </c>
      <c r="C11" s="50" t="s">
        <v>23</v>
      </c>
      <c r="D11" s="42">
        <f>D12</f>
        <v>0</v>
      </c>
      <c r="E11" s="42">
        <f>E12</f>
        <v>0</v>
      </c>
      <c r="F11" s="808">
        <v>0</v>
      </c>
      <c r="G11" s="809"/>
      <c r="H11" s="42">
        <f>H12</f>
        <v>0</v>
      </c>
      <c r="I11" s="810">
        <v>0</v>
      </c>
      <c r="J11" s="255" t="s">
        <v>1155</v>
      </c>
    </row>
    <row r="12" spans="1:12" ht="183.75" customHeight="1" x14ac:dyDescent="0.25">
      <c r="A12" s="1268" t="s">
        <v>79</v>
      </c>
      <c r="B12" s="811" t="s">
        <v>1316</v>
      </c>
      <c r="C12" s="812" t="s">
        <v>23</v>
      </c>
      <c r="D12" s="787">
        <v>0</v>
      </c>
      <c r="E12" s="787">
        <v>0</v>
      </c>
      <c r="F12" s="385">
        <v>0</v>
      </c>
      <c r="G12" s="789"/>
      <c r="H12" s="787">
        <v>0</v>
      </c>
      <c r="I12" s="382">
        <v>0</v>
      </c>
      <c r="J12" s="813" t="s">
        <v>1155</v>
      </c>
    </row>
    <row r="13" spans="1:12" ht="112.5" customHeight="1" x14ac:dyDescent="0.25">
      <c r="A13" s="800" t="s">
        <v>16</v>
      </c>
      <c r="B13" s="801" t="s">
        <v>467</v>
      </c>
      <c r="C13" s="1269" t="s">
        <v>23</v>
      </c>
      <c r="D13" s="636">
        <f>D14</f>
        <v>26400</v>
      </c>
      <c r="E13" s="636">
        <f>E14</f>
        <v>12910.8</v>
      </c>
      <c r="F13" s="803">
        <f t="shared" si="0"/>
        <v>48.904545454545449</v>
      </c>
      <c r="G13" s="381"/>
      <c r="H13" s="803">
        <f>H14</f>
        <v>12910.8</v>
      </c>
      <c r="I13" s="803">
        <f t="shared" si="1"/>
        <v>48.904545454545449</v>
      </c>
      <c r="J13" s="804"/>
      <c r="L13" s="814"/>
    </row>
    <row r="14" spans="1:12" ht="137.25" customHeight="1" x14ac:dyDescent="0.25">
      <c r="A14" s="1268" t="s">
        <v>20</v>
      </c>
      <c r="B14" s="805" t="s">
        <v>1317</v>
      </c>
      <c r="C14" s="812" t="s">
        <v>23</v>
      </c>
      <c r="D14" s="787">
        <v>26400</v>
      </c>
      <c r="E14" s="381">
        <v>12910.8</v>
      </c>
      <c r="F14" s="382">
        <f t="shared" si="0"/>
        <v>48.904545454545449</v>
      </c>
      <c r="G14" s="789" t="s">
        <v>1318</v>
      </c>
      <c r="H14" s="382">
        <v>12910.8</v>
      </c>
      <c r="I14" s="382">
        <f t="shared" si="1"/>
        <v>48.904545454545449</v>
      </c>
      <c r="J14" s="387"/>
    </row>
    <row r="15" spans="1:12" ht="90.75" customHeight="1" x14ac:dyDescent="0.25">
      <c r="A15" s="1268" t="s">
        <v>144</v>
      </c>
      <c r="B15" s="801" t="s">
        <v>468</v>
      </c>
      <c r="C15" s="815" t="s">
        <v>23</v>
      </c>
      <c r="D15" s="636">
        <f>D16</f>
        <v>0</v>
      </c>
      <c r="E15" s="636">
        <f>E16</f>
        <v>0</v>
      </c>
      <c r="F15" s="803">
        <v>0</v>
      </c>
      <c r="G15" s="381"/>
      <c r="H15" s="803">
        <f>E15</f>
        <v>0</v>
      </c>
      <c r="I15" s="803">
        <v>0</v>
      </c>
      <c r="J15" s="384" t="s">
        <v>1155</v>
      </c>
    </row>
    <row r="16" spans="1:12" ht="90" customHeight="1" x14ac:dyDescent="0.25">
      <c r="A16" s="1268" t="s">
        <v>387</v>
      </c>
      <c r="B16" s="805" t="s">
        <v>1319</v>
      </c>
      <c r="C16" s="812" t="s">
        <v>23</v>
      </c>
      <c r="D16" s="787">
        <f>SUM(D17:D17)</f>
        <v>0</v>
      </c>
      <c r="E16" s="787">
        <f>SUM(E17:E17)</f>
        <v>0</v>
      </c>
      <c r="F16" s="381">
        <v>0</v>
      </c>
      <c r="G16" s="2115"/>
      <c r="H16" s="381">
        <f>E16</f>
        <v>0</v>
      </c>
      <c r="I16" s="381">
        <v>0</v>
      </c>
      <c r="J16" s="816" t="s">
        <v>1155</v>
      </c>
    </row>
    <row r="17" spans="1:10" ht="135.75" customHeight="1" x14ac:dyDescent="0.25">
      <c r="A17" s="1268" t="s">
        <v>469</v>
      </c>
      <c r="B17" s="805" t="s">
        <v>1320</v>
      </c>
      <c r="C17" s="812" t="s">
        <v>23</v>
      </c>
      <c r="D17" s="787">
        <v>0</v>
      </c>
      <c r="E17" s="381">
        <v>0</v>
      </c>
      <c r="F17" s="381">
        <v>0</v>
      </c>
      <c r="G17" s="2115"/>
      <c r="H17" s="381">
        <f>E17</f>
        <v>0</v>
      </c>
      <c r="I17" s="381">
        <v>0</v>
      </c>
      <c r="J17" s="386" t="s">
        <v>1155</v>
      </c>
    </row>
    <row r="18" spans="1:10" ht="90" customHeight="1" x14ac:dyDescent="0.25">
      <c r="A18" s="1265" t="s">
        <v>157</v>
      </c>
      <c r="B18" s="807" t="s">
        <v>470</v>
      </c>
      <c r="C18" s="817" t="s">
        <v>19</v>
      </c>
      <c r="D18" s="810">
        <f>D20</f>
        <v>0</v>
      </c>
      <c r="E18" s="810">
        <f>E20</f>
        <v>0</v>
      </c>
      <c r="F18" s="810">
        <v>0</v>
      </c>
      <c r="G18" s="810"/>
      <c r="H18" s="810">
        <f>H20</f>
        <v>0</v>
      </c>
      <c r="I18" s="810">
        <v>0</v>
      </c>
      <c r="J18" s="818" t="s">
        <v>1155</v>
      </c>
    </row>
    <row r="19" spans="1:10" ht="110.25" customHeight="1" x14ac:dyDescent="0.25">
      <c r="A19" s="1268" t="s">
        <v>428</v>
      </c>
      <c r="B19" s="805" t="s">
        <v>1321</v>
      </c>
      <c r="C19" s="812"/>
      <c r="D19" s="2116" t="s">
        <v>1322</v>
      </c>
      <c r="E19" s="2116"/>
      <c r="F19" s="2116"/>
      <c r="G19" s="2116"/>
      <c r="H19" s="2116"/>
      <c r="I19" s="2116"/>
      <c r="J19" s="2116"/>
    </row>
    <row r="20" spans="1:10" ht="98.25" customHeight="1" x14ac:dyDescent="0.25">
      <c r="A20" s="1268" t="s">
        <v>430</v>
      </c>
      <c r="B20" s="805" t="s">
        <v>1323</v>
      </c>
      <c r="C20" s="812" t="s">
        <v>19</v>
      </c>
      <c r="D20" s="381">
        <v>0</v>
      </c>
      <c r="E20" s="383">
        <v>0</v>
      </c>
      <c r="F20" s="383">
        <v>0</v>
      </c>
      <c r="G20" s="1267"/>
      <c r="H20" s="383">
        <v>0</v>
      </c>
      <c r="I20" s="383">
        <v>0</v>
      </c>
      <c r="J20" s="1267" t="s">
        <v>1155</v>
      </c>
    </row>
    <row r="21" spans="1:10" s="313" customFormat="1" ht="24" customHeight="1" x14ac:dyDescent="0.25">
      <c r="A21" s="1426"/>
      <c r="B21" s="1421" t="s">
        <v>48</v>
      </c>
      <c r="C21" s="819" t="s">
        <v>18</v>
      </c>
      <c r="D21" s="803">
        <f>D22+D23</f>
        <v>170122</v>
      </c>
      <c r="E21" s="803">
        <f>E22+E23</f>
        <v>87878.8</v>
      </c>
      <c r="F21" s="808">
        <f>E21/D21*100</f>
        <v>51.656340743701577</v>
      </c>
      <c r="G21" s="2117"/>
      <c r="H21" s="803">
        <f>H22+H23</f>
        <v>87878.8</v>
      </c>
      <c r="I21" s="808">
        <f>H21/D21*100</f>
        <v>51.656340743701577</v>
      </c>
      <c r="J21" s="2118"/>
    </row>
    <row r="22" spans="1:10" s="313" customFormat="1" ht="71.25" customHeight="1" x14ac:dyDescent="0.25">
      <c r="A22" s="1426"/>
      <c r="B22" s="1421"/>
      <c r="C22" s="819" t="s">
        <v>19</v>
      </c>
      <c r="D22" s="803">
        <f>D8+D18</f>
        <v>143722</v>
      </c>
      <c r="E22" s="803">
        <f>E8+E18</f>
        <v>74968</v>
      </c>
      <c r="F22" s="808">
        <f>E22/D22*100</f>
        <v>52.161812387804233</v>
      </c>
      <c r="G22" s="2117"/>
      <c r="H22" s="803">
        <f>H18+H8</f>
        <v>74968</v>
      </c>
      <c r="I22" s="808">
        <f>H22/D22*100</f>
        <v>52.161812387804233</v>
      </c>
      <c r="J22" s="2118"/>
    </row>
    <row r="23" spans="1:10" s="313" customFormat="1" ht="91.5" customHeight="1" x14ac:dyDescent="0.25">
      <c r="A23" s="1426"/>
      <c r="B23" s="1421"/>
      <c r="C23" s="819" t="s">
        <v>23</v>
      </c>
      <c r="D23" s="803">
        <f>D11+D13</f>
        <v>26400</v>
      </c>
      <c r="E23" s="803">
        <f>E13+E11</f>
        <v>12910.8</v>
      </c>
      <c r="F23" s="808">
        <f>E23/D23*100</f>
        <v>48.904545454545449</v>
      </c>
      <c r="G23" s="2117"/>
      <c r="H23" s="803">
        <f>H13+H11</f>
        <v>12910.8</v>
      </c>
      <c r="I23" s="808">
        <f>H23/D23*100</f>
        <v>48.904545454545449</v>
      </c>
      <c r="J23" s="2118"/>
    </row>
    <row r="24" spans="1:10" s="313" customFormat="1" ht="29.25" customHeight="1" x14ac:dyDescent="0.25">
      <c r="A24" s="1422" t="s">
        <v>471</v>
      </c>
      <c r="B24" s="1422"/>
      <c r="C24" s="1422"/>
      <c r="D24" s="1422"/>
      <c r="E24" s="1422"/>
      <c r="F24" s="1422"/>
      <c r="G24" s="1422"/>
      <c r="H24" s="1422"/>
      <c r="I24" s="1422"/>
      <c r="J24" s="1422"/>
    </row>
    <row r="25" spans="1:10" s="313" customFormat="1" ht="27.75" customHeight="1" x14ac:dyDescent="0.25">
      <c r="A25" s="2119" t="s">
        <v>10</v>
      </c>
      <c r="B25" s="1421" t="s">
        <v>472</v>
      </c>
      <c r="C25" s="1269" t="s">
        <v>18</v>
      </c>
      <c r="D25" s="636">
        <f>D26+D27</f>
        <v>6755</v>
      </c>
      <c r="E25" s="636">
        <f>E26+E27</f>
        <v>962</v>
      </c>
      <c r="F25" s="802">
        <f>E25/D25*100</f>
        <v>14.241302738712063</v>
      </c>
      <c r="G25" s="2120"/>
      <c r="H25" s="803">
        <f>H28+H34+H37</f>
        <v>962</v>
      </c>
      <c r="I25" s="802">
        <f>H25/D25*100</f>
        <v>14.241302738712063</v>
      </c>
      <c r="J25" s="2121"/>
    </row>
    <row r="26" spans="1:10" s="313" customFormat="1" ht="91.5" customHeight="1" x14ac:dyDescent="0.25">
      <c r="A26" s="2119"/>
      <c r="B26" s="1421"/>
      <c r="C26" s="1269" t="s">
        <v>19</v>
      </c>
      <c r="D26" s="636">
        <f>D35</f>
        <v>2500</v>
      </c>
      <c r="E26" s="636">
        <f>E35</f>
        <v>0</v>
      </c>
      <c r="F26" s="802">
        <f>E26/D26*100</f>
        <v>0</v>
      </c>
      <c r="G26" s="2120"/>
      <c r="H26" s="803">
        <f>H35</f>
        <v>0</v>
      </c>
      <c r="I26" s="802">
        <f>H26/D26*100</f>
        <v>0</v>
      </c>
      <c r="J26" s="2121"/>
    </row>
    <row r="27" spans="1:10" s="313" customFormat="1" ht="90.75" customHeight="1" x14ac:dyDescent="0.25">
      <c r="A27" s="2119"/>
      <c r="B27" s="1421"/>
      <c r="C27" s="1269" t="s">
        <v>23</v>
      </c>
      <c r="D27" s="636">
        <f>D28+D36+D37</f>
        <v>4255</v>
      </c>
      <c r="E27" s="636">
        <f>E28+E36+E37</f>
        <v>962</v>
      </c>
      <c r="F27" s="802">
        <f>E27/D27*100</f>
        <v>22.608695652173914</v>
      </c>
      <c r="G27" s="2120"/>
      <c r="H27" s="803">
        <f>H28+H36+H37</f>
        <v>962</v>
      </c>
      <c r="I27" s="802">
        <f>H27/D27*100</f>
        <v>22.608695652173914</v>
      </c>
      <c r="J27" s="2121"/>
    </row>
    <row r="28" spans="1:10" ht="146.25" customHeight="1" x14ac:dyDescent="0.25">
      <c r="A28" s="1268" t="s">
        <v>25</v>
      </c>
      <c r="B28" s="806" t="s">
        <v>1324</v>
      </c>
      <c r="C28" s="806" t="s">
        <v>23</v>
      </c>
      <c r="D28" s="820">
        <f>SUM(D29:D33)</f>
        <v>3245</v>
      </c>
      <c r="E28" s="820">
        <f>SUM(E29:E33)</f>
        <v>962</v>
      </c>
      <c r="F28" s="385">
        <f t="shared" ref="F28:F33" si="2">E28/D28*100</f>
        <v>29.645608628659474</v>
      </c>
      <c r="G28" s="1267"/>
      <c r="H28" s="381">
        <f>SUM(H29:H33)</f>
        <v>962</v>
      </c>
      <c r="I28" s="385">
        <f t="shared" ref="I28:I33" si="3">H28/D28*100</f>
        <v>29.645608628659474</v>
      </c>
      <c r="J28" s="386"/>
    </row>
    <row r="29" spans="1:10" ht="149.25" customHeight="1" x14ac:dyDescent="0.25">
      <c r="A29" s="1268" t="s">
        <v>285</v>
      </c>
      <c r="B29" s="806" t="s">
        <v>1325</v>
      </c>
      <c r="C29" s="806" t="s">
        <v>23</v>
      </c>
      <c r="D29" s="787">
        <v>400</v>
      </c>
      <c r="E29" s="383">
        <v>138.5</v>
      </c>
      <c r="F29" s="385">
        <f t="shared" si="2"/>
        <v>34.625</v>
      </c>
      <c r="G29" s="340" t="s">
        <v>1326</v>
      </c>
      <c r="H29" s="383">
        <v>138.5</v>
      </c>
      <c r="I29" s="385">
        <f t="shared" si="3"/>
        <v>34.625</v>
      </c>
      <c r="J29" s="1267" t="s">
        <v>1327</v>
      </c>
    </row>
    <row r="30" spans="1:10" ht="93.75" customHeight="1" x14ac:dyDescent="0.25">
      <c r="A30" s="1268" t="s">
        <v>287</v>
      </c>
      <c r="B30" s="805" t="s">
        <v>1328</v>
      </c>
      <c r="C30" s="806" t="s">
        <v>23</v>
      </c>
      <c r="D30" s="787">
        <v>385</v>
      </c>
      <c r="E30" s="383">
        <v>0</v>
      </c>
      <c r="F30" s="385">
        <f t="shared" si="2"/>
        <v>0</v>
      </c>
      <c r="G30" s="788" t="s">
        <v>1329</v>
      </c>
      <c r="H30" s="383">
        <v>0</v>
      </c>
      <c r="I30" s="385">
        <f t="shared" si="3"/>
        <v>0</v>
      </c>
      <c r="J30" s="1267" t="s">
        <v>1330</v>
      </c>
    </row>
    <row r="31" spans="1:10" ht="111.75" customHeight="1" x14ac:dyDescent="0.25">
      <c r="A31" s="1268" t="s">
        <v>473</v>
      </c>
      <c r="B31" s="805" t="s">
        <v>1331</v>
      </c>
      <c r="C31" s="806" t="s">
        <v>23</v>
      </c>
      <c r="D31" s="787">
        <v>10</v>
      </c>
      <c r="E31" s="383">
        <v>10</v>
      </c>
      <c r="F31" s="385">
        <f t="shared" si="2"/>
        <v>100</v>
      </c>
      <c r="G31" s="1267" t="s">
        <v>1332</v>
      </c>
      <c r="H31" s="383">
        <v>10</v>
      </c>
      <c r="I31" s="385">
        <f t="shared" si="3"/>
        <v>100</v>
      </c>
      <c r="J31" s="788"/>
    </row>
    <row r="32" spans="1:10" ht="108.75" customHeight="1" x14ac:dyDescent="0.25">
      <c r="A32" s="1268" t="s">
        <v>474</v>
      </c>
      <c r="B32" s="805" t="s">
        <v>1333</v>
      </c>
      <c r="C32" s="806" t="s">
        <v>23</v>
      </c>
      <c r="D32" s="787">
        <v>2000</v>
      </c>
      <c r="E32" s="383">
        <v>588.5</v>
      </c>
      <c r="F32" s="385">
        <f t="shared" si="2"/>
        <v>29.425000000000001</v>
      </c>
      <c r="G32" s="1267" t="s">
        <v>1334</v>
      </c>
      <c r="H32" s="383">
        <v>588.5</v>
      </c>
      <c r="I32" s="385">
        <f t="shared" si="3"/>
        <v>29.425000000000001</v>
      </c>
      <c r="J32" s="788" t="s">
        <v>1335</v>
      </c>
    </row>
    <row r="33" spans="1:10" ht="147" customHeight="1" x14ac:dyDescent="0.25">
      <c r="A33" s="1268" t="s">
        <v>475</v>
      </c>
      <c r="B33" s="806" t="s">
        <v>1336</v>
      </c>
      <c r="C33" s="806" t="s">
        <v>23</v>
      </c>
      <c r="D33" s="787">
        <v>450</v>
      </c>
      <c r="E33" s="383">
        <v>225</v>
      </c>
      <c r="F33" s="385">
        <f t="shared" si="2"/>
        <v>50</v>
      </c>
      <c r="G33" s="1267" t="s">
        <v>1337</v>
      </c>
      <c r="H33" s="383">
        <v>225</v>
      </c>
      <c r="I33" s="385">
        <f t="shared" si="3"/>
        <v>50</v>
      </c>
      <c r="J33" s="788" t="s">
        <v>1338</v>
      </c>
    </row>
    <row r="34" spans="1:10" ht="39" customHeight="1" x14ac:dyDescent="0.25">
      <c r="A34" s="1417" t="s">
        <v>35</v>
      </c>
      <c r="B34" s="2122" t="s">
        <v>1339</v>
      </c>
      <c r="C34" s="806" t="s">
        <v>18</v>
      </c>
      <c r="D34" s="787">
        <f>D35+D36</f>
        <v>2750</v>
      </c>
      <c r="E34" s="787">
        <f>E35+E36</f>
        <v>0</v>
      </c>
      <c r="F34" s="787">
        <v>0</v>
      </c>
      <c r="G34" s="2123" t="s">
        <v>1340</v>
      </c>
      <c r="H34" s="787">
        <v>0</v>
      </c>
      <c r="I34" s="787">
        <v>0</v>
      </c>
      <c r="J34" s="2123" t="s">
        <v>1341</v>
      </c>
    </row>
    <row r="35" spans="1:10" ht="119.25" customHeight="1" x14ac:dyDescent="0.25">
      <c r="A35" s="1417"/>
      <c r="B35" s="2122"/>
      <c r="C35" s="806" t="s">
        <v>19</v>
      </c>
      <c r="D35" s="787">
        <v>2500</v>
      </c>
      <c r="E35" s="787">
        <v>0</v>
      </c>
      <c r="F35" s="787">
        <v>0</v>
      </c>
      <c r="G35" s="2123"/>
      <c r="H35" s="787">
        <v>0</v>
      </c>
      <c r="I35" s="787">
        <v>0</v>
      </c>
      <c r="J35" s="2123"/>
    </row>
    <row r="36" spans="1:10" ht="120" customHeight="1" x14ac:dyDescent="0.25">
      <c r="A36" s="1417"/>
      <c r="B36" s="2122"/>
      <c r="C36" s="806" t="s">
        <v>23</v>
      </c>
      <c r="D36" s="787">
        <v>250</v>
      </c>
      <c r="E36" s="787">
        <v>0</v>
      </c>
      <c r="F36" s="787">
        <v>0</v>
      </c>
      <c r="G36" s="2123"/>
      <c r="H36" s="787">
        <v>0</v>
      </c>
      <c r="I36" s="787">
        <v>0</v>
      </c>
      <c r="J36" s="2123"/>
    </row>
    <row r="37" spans="1:10" ht="113.25" customHeight="1" x14ac:dyDescent="0.25">
      <c r="A37" s="1268" t="s">
        <v>36</v>
      </c>
      <c r="B37" s="806" t="s">
        <v>1342</v>
      </c>
      <c r="C37" s="812" t="s">
        <v>23</v>
      </c>
      <c r="D37" s="820">
        <f>D38</f>
        <v>760</v>
      </c>
      <c r="E37" s="820">
        <f>E38</f>
        <v>0</v>
      </c>
      <c r="F37" s="383">
        <f>E37/D37*100</f>
        <v>0</v>
      </c>
      <c r="G37" s="1416" t="s">
        <v>1343</v>
      </c>
      <c r="H37" s="383">
        <f>H38</f>
        <v>0</v>
      </c>
      <c r="I37" s="383">
        <f>H37/D37*100</f>
        <v>0</v>
      </c>
      <c r="J37" s="2124" t="s">
        <v>1344</v>
      </c>
    </row>
    <row r="38" spans="1:10" ht="111" customHeight="1" x14ac:dyDescent="0.25">
      <c r="A38" s="1268" t="s">
        <v>37</v>
      </c>
      <c r="B38" s="821" t="s">
        <v>1345</v>
      </c>
      <c r="C38" s="812" t="s">
        <v>23</v>
      </c>
      <c r="D38" s="381">
        <v>760</v>
      </c>
      <c r="E38" s="383">
        <v>0</v>
      </c>
      <c r="F38" s="383">
        <f t="shared" ref="F38:F46" si="4">E38/D38*100</f>
        <v>0</v>
      </c>
      <c r="G38" s="1416"/>
      <c r="H38" s="383">
        <v>0</v>
      </c>
      <c r="I38" s="383">
        <f t="shared" ref="I38:I46" si="5">H38/D38*100</f>
        <v>0</v>
      </c>
      <c r="J38" s="2124"/>
    </row>
    <row r="39" spans="1:10" ht="112.5" customHeight="1" x14ac:dyDescent="0.25">
      <c r="A39" s="800" t="s">
        <v>14</v>
      </c>
      <c r="B39" s="804" t="s">
        <v>476</v>
      </c>
      <c r="C39" s="1269" t="s">
        <v>23</v>
      </c>
      <c r="D39" s="803">
        <f>D40</f>
        <v>415</v>
      </c>
      <c r="E39" s="803">
        <f>E40</f>
        <v>80.900000000000006</v>
      </c>
      <c r="F39" s="808">
        <f t="shared" si="4"/>
        <v>19.493975903614462</v>
      </c>
      <c r="G39" s="822"/>
      <c r="H39" s="802">
        <f>H40</f>
        <v>80.900000000000006</v>
      </c>
      <c r="I39" s="808">
        <f t="shared" si="5"/>
        <v>19.493975903614462</v>
      </c>
      <c r="J39" s="804"/>
    </row>
    <row r="40" spans="1:10" ht="111" customHeight="1" x14ac:dyDescent="0.25">
      <c r="A40" s="1268" t="s">
        <v>15</v>
      </c>
      <c r="B40" s="821" t="s">
        <v>1346</v>
      </c>
      <c r="C40" s="812" t="s">
        <v>23</v>
      </c>
      <c r="D40" s="381">
        <f>SUM(D41:D43)</f>
        <v>415</v>
      </c>
      <c r="E40" s="381">
        <f>SUM(E41:E43)</f>
        <v>80.900000000000006</v>
      </c>
      <c r="F40" s="383">
        <f t="shared" si="4"/>
        <v>19.493975903614462</v>
      </c>
      <c r="G40" s="1267"/>
      <c r="H40" s="385">
        <f>SUM(H41:H43)</f>
        <v>80.900000000000006</v>
      </c>
      <c r="I40" s="383">
        <f t="shared" si="5"/>
        <v>19.493975903614462</v>
      </c>
      <c r="J40" s="387"/>
    </row>
    <row r="41" spans="1:10" ht="93.75" customHeight="1" x14ac:dyDescent="0.25">
      <c r="A41" s="1268" t="s">
        <v>477</v>
      </c>
      <c r="B41" s="821" t="s">
        <v>1347</v>
      </c>
      <c r="C41" s="812" t="s">
        <v>23</v>
      </c>
      <c r="D41" s="787">
        <v>100</v>
      </c>
      <c r="E41" s="383">
        <v>22</v>
      </c>
      <c r="F41" s="383">
        <f t="shared" si="4"/>
        <v>22</v>
      </c>
      <c r="G41" s="1267" t="s">
        <v>1348</v>
      </c>
      <c r="H41" s="383">
        <v>22</v>
      </c>
      <c r="I41" s="383">
        <f t="shared" si="5"/>
        <v>22</v>
      </c>
      <c r="J41" s="788" t="s">
        <v>1349</v>
      </c>
    </row>
    <row r="42" spans="1:10" ht="239.25" customHeight="1" x14ac:dyDescent="0.25">
      <c r="A42" s="1268" t="s">
        <v>478</v>
      </c>
      <c r="B42" s="821" t="s">
        <v>1350</v>
      </c>
      <c r="C42" s="812" t="s">
        <v>23</v>
      </c>
      <c r="D42" s="787">
        <v>150</v>
      </c>
      <c r="E42" s="383">
        <v>38.6</v>
      </c>
      <c r="F42" s="383">
        <f t="shared" si="4"/>
        <v>25.733333333333334</v>
      </c>
      <c r="G42" s="1267" t="s">
        <v>1351</v>
      </c>
      <c r="H42" s="383">
        <v>38.6</v>
      </c>
      <c r="I42" s="383">
        <f t="shared" si="5"/>
        <v>25.733333333333334</v>
      </c>
      <c r="J42" s="788" t="s">
        <v>1352</v>
      </c>
    </row>
    <row r="43" spans="1:10" ht="182.25" customHeight="1" x14ac:dyDescent="0.25">
      <c r="A43" s="1268" t="s">
        <v>479</v>
      </c>
      <c r="B43" s="821" t="s">
        <v>1353</v>
      </c>
      <c r="C43" s="812" t="s">
        <v>23</v>
      </c>
      <c r="D43" s="381">
        <v>165</v>
      </c>
      <c r="E43" s="383">
        <v>20.3</v>
      </c>
      <c r="F43" s="383">
        <f t="shared" si="4"/>
        <v>12.303030303030303</v>
      </c>
      <c r="G43" s="1267" t="s">
        <v>1354</v>
      </c>
      <c r="H43" s="383">
        <v>20.3</v>
      </c>
      <c r="I43" s="383">
        <f t="shared" si="5"/>
        <v>12.303030303030303</v>
      </c>
      <c r="J43" s="788" t="s">
        <v>1352</v>
      </c>
    </row>
    <row r="44" spans="1:10" ht="30.75" customHeight="1" x14ac:dyDescent="0.25">
      <c r="A44" s="1417"/>
      <c r="B44" s="1422" t="s">
        <v>76</v>
      </c>
      <c r="C44" s="823" t="s">
        <v>18</v>
      </c>
      <c r="D44" s="803">
        <f>D45+D46</f>
        <v>7170</v>
      </c>
      <c r="E44" s="803">
        <f>E45+E46</f>
        <v>1042.9000000000001</v>
      </c>
      <c r="F44" s="808">
        <f t="shared" si="4"/>
        <v>14.545327754532778</v>
      </c>
      <c r="G44" s="2120"/>
      <c r="H44" s="803">
        <f>H39+H25</f>
        <v>1042.9000000000001</v>
      </c>
      <c r="I44" s="808">
        <f t="shared" si="5"/>
        <v>14.545327754532778</v>
      </c>
      <c r="J44" s="2125"/>
    </row>
    <row r="45" spans="1:10" ht="92.25" customHeight="1" x14ac:dyDescent="0.25">
      <c r="A45" s="1417"/>
      <c r="B45" s="1422"/>
      <c r="C45" s="823" t="s">
        <v>19</v>
      </c>
      <c r="D45" s="803">
        <f>D26</f>
        <v>2500</v>
      </c>
      <c r="E45" s="803">
        <f>E26</f>
        <v>0</v>
      </c>
      <c r="F45" s="808">
        <f t="shared" si="4"/>
        <v>0</v>
      </c>
      <c r="G45" s="2120"/>
      <c r="H45" s="803">
        <f>H26</f>
        <v>0</v>
      </c>
      <c r="I45" s="808">
        <f t="shared" si="5"/>
        <v>0</v>
      </c>
      <c r="J45" s="2125"/>
    </row>
    <row r="46" spans="1:10" ht="92.25" customHeight="1" x14ac:dyDescent="0.25">
      <c r="A46" s="1417"/>
      <c r="B46" s="1422"/>
      <c r="C46" s="823" t="s">
        <v>23</v>
      </c>
      <c r="D46" s="803">
        <f>D27+D39</f>
        <v>4670</v>
      </c>
      <c r="E46" s="803">
        <f>E27+E39</f>
        <v>1042.9000000000001</v>
      </c>
      <c r="F46" s="808">
        <f t="shared" si="4"/>
        <v>22.331905781584585</v>
      </c>
      <c r="G46" s="2120"/>
      <c r="H46" s="803">
        <f>H27+H39</f>
        <v>1042.9000000000001</v>
      </c>
      <c r="I46" s="808">
        <f t="shared" si="5"/>
        <v>22.331905781584585</v>
      </c>
      <c r="J46" s="2125"/>
    </row>
    <row r="47" spans="1:10" ht="25.5" customHeight="1" x14ac:dyDescent="0.25">
      <c r="A47" s="1422" t="s">
        <v>480</v>
      </c>
      <c r="B47" s="1422"/>
      <c r="C47" s="1422"/>
      <c r="D47" s="1422"/>
      <c r="E47" s="1422"/>
      <c r="F47" s="1422"/>
      <c r="G47" s="1422"/>
      <c r="H47" s="1422"/>
      <c r="I47" s="1422"/>
      <c r="J47" s="1422"/>
    </row>
    <row r="48" spans="1:10" ht="23.25" customHeight="1" x14ac:dyDescent="0.25">
      <c r="A48" s="1420" t="s">
        <v>10</v>
      </c>
      <c r="B48" s="1421" t="s">
        <v>481</v>
      </c>
      <c r="C48" s="824" t="s">
        <v>18</v>
      </c>
      <c r="D48" s="803">
        <f>D49+D50</f>
        <v>27379.5</v>
      </c>
      <c r="E48" s="803">
        <f>E49+E50</f>
        <v>240.8</v>
      </c>
      <c r="F48" s="802">
        <f>E48/D48*100</f>
        <v>0.87949012947643324</v>
      </c>
      <c r="G48" s="1422"/>
      <c r="H48" s="803">
        <f>H49+H50</f>
        <v>240.8</v>
      </c>
      <c r="I48" s="802">
        <f>H48/D48*100</f>
        <v>0.87949012947643324</v>
      </c>
      <c r="J48" s="1422"/>
    </row>
    <row r="49" spans="1:10" ht="92.25" customHeight="1" x14ac:dyDescent="0.25">
      <c r="A49" s="1420"/>
      <c r="B49" s="1421"/>
      <c r="C49" s="824" t="s">
        <v>19</v>
      </c>
      <c r="D49" s="803">
        <f>D52+D62</f>
        <v>12196</v>
      </c>
      <c r="E49" s="803">
        <f>E58</f>
        <v>0</v>
      </c>
      <c r="F49" s="802">
        <v>0</v>
      </c>
      <c r="G49" s="1422"/>
      <c r="H49" s="803">
        <f>H58</f>
        <v>0</v>
      </c>
      <c r="I49" s="802">
        <v>0</v>
      </c>
      <c r="J49" s="1422"/>
    </row>
    <row r="50" spans="1:10" ht="90" customHeight="1" x14ac:dyDescent="0.25">
      <c r="A50" s="1420"/>
      <c r="B50" s="1421"/>
      <c r="C50" s="824" t="s">
        <v>23</v>
      </c>
      <c r="D50" s="803">
        <f>D53+D63+D68</f>
        <v>15183.5</v>
      </c>
      <c r="E50" s="803">
        <f>E53+E61+E69</f>
        <v>240.8</v>
      </c>
      <c r="F50" s="802">
        <f>E50/D50*100</f>
        <v>1.5859320973425102</v>
      </c>
      <c r="G50" s="1422"/>
      <c r="H50" s="803">
        <f>H53+H61+H68</f>
        <v>240.8</v>
      </c>
      <c r="I50" s="802">
        <f>H50/D50*100</f>
        <v>1.5859320973425102</v>
      </c>
      <c r="J50" s="1422"/>
    </row>
    <row r="51" spans="1:10" ht="20.25" customHeight="1" x14ac:dyDescent="0.25">
      <c r="A51" s="1417" t="s">
        <v>25</v>
      </c>
      <c r="B51" s="2126" t="s">
        <v>1355</v>
      </c>
      <c r="C51" s="160" t="s">
        <v>18</v>
      </c>
      <c r="D51" s="381">
        <f>D52+D53</f>
        <v>12347.099999999999</v>
      </c>
      <c r="E51" s="381">
        <f>E52+E53</f>
        <v>240.8</v>
      </c>
      <c r="F51" s="385">
        <f t="shared" ref="F51:F66" si="6">E51/D51*100</f>
        <v>1.9502555255890051</v>
      </c>
      <c r="G51" s="1425"/>
      <c r="H51" s="381">
        <f>H52+H53</f>
        <v>240.8</v>
      </c>
      <c r="I51" s="385">
        <f t="shared" ref="I51:I66" si="7">H51/D51*100</f>
        <v>1.9502555255890051</v>
      </c>
      <c r="J51" s="2127"/>
    </row>
    <row r="52" spans="1:10" ht="73.5" customHeight="1" x14ac:dyDescent="0.25">
      <c r="A52" s="1417"/>
      <c r="B52" s="2126"/>
      <c r="C52" s="160" t="s">
        <v>19</v>
      </c>
      <c r="D52" s="381">
        <f>D55+D58</f>
        <v>4878.3999999999996</v>
      </c>
      <c r="E52" s="381">
        <f>E58+E55</f>
        <v>0</v>
      </c>
      <c r="F52" s="385">
        <f t="shared" si="6"/>
        <v>0</v>
      </c>
      <c r="G52" s="1425"/>
      <c r="H52" s="381">
        <f>H55+H58</f>
        <v>0</v>
      </c>
      <c r="I52" s="385">
        <f t="shared" si="7"/>
        <v>0</v>
      </c>
      <c r="J52" s="2127"/>
    </row>
    <row r="53" spans="1:10" ht="91.5" customHeight="1" x14ac:dyDescent="0.25">
      <c r="A53" s="1417"/>
      <c r="B53" s="2126"/>
      <c r="C53" s="160" t="s">
        <v>23</v>
      </c>
      <c r="D53" s="381">
        <f>D56+D59+D60</f>
        <v>7468.7</v>
      </c>
      <c r="E53" s="381">
        <f>E56+E59+E60</f>
        <v>240.8</v>
      </c>
      <c r="F53" s="385">
        <f t="shared" si="6"/>
        <v>3.2241220024903936</v>
      </c>
      <c r="G53" s="1425"/>
      <c r="H53" s="381">
        <f>H56+H59+H60</f>
        <v>240.8</v>
      </c>
      <c r="I53" s="385">
        <f t="shared" si="7"/>
        <v>3.2241220024903936</v>
      </c>
      <c r="J53" s="2127"/>
    </row>
    <row r="54" spans="1:10" ht="27.75" customHeight="1" x14ac:dyDescent="0.25">
      <c r="A54" s="2128" t="s">
        <v>285</v>
      </c>
      <c r="B54" s="2129" t="s">
        <v>1356</v>
      </c>
      <c r="C54" s="160" t="s">
        <v>18</v>
      </c>
      <c r="D54" s="381">
        <f>D55+D56</f>
        <v>8967.0999999999985</v>
      </c>
      <c r="E54" s="381">
        <f>E55+E56</f>
        <v>0</v>
      </c>
      <c r="F54" s="385">
        <f t="shared" si="6"/>
        <v>0</v>
      </c>
      <c r="G54" s="1416" t="s">
        <v>1357</v>
      </c>
      <c r="H54" s="381">
        <v>0</v>
      </c>
      <c r="I54" s="385">
        <f t="shared" si="7"/>
        <v>0</v>
      </c>
      <c r="J54" s="2124" t="s">
        <v>1358</v>
      </c>
    </row>
    <row r="55" spans="1:10" ht="83.25" customHeight="1" x14ac:dyDescent="0.25">
      <c r="A55" s="2128"/>
      <c r="B55" s="2129"/>
      <c r="C55" s="160" t="s">
        <v>19</v>
      </c>
      <c r="D55" s="381">
        <v>2439.1999999999998</v>
      </c>
      <c r="E55" s="381">
        <v>0</v>
      </c>
      <c r="F55" s="385">
        <f t="shared" si="6"/>
        <v>0</v>
      </c>
      <c r="G55" s="1416"/>
      <c r="H55" s="381">
        <v>0</v>
      </c>
      <c r="I55" s="385">
        <f t="shared" si="7"/>
        <v>0</v>
      </c>
      <c r="J55" s="2124"/>
    </row>
    <row r="56" spans="1:10" ht="92.25" customHeight="1" x14ac:dyDescent="0.25">
      <c r="A56" s="2128"/>
      <c r="B56" s="2129"/>
      <c r="C56" s="160" t="s">
        <v>23</v>
      </c>
      <c r="D56" s="381">
        <v>6527.9</v>
      </c>
      <c r="E56" s="381">
        <v>0</v>
      </c>
      <c r="F56" s="385">
        <f t="shared" si="6"/>
        <v>0</v>
      </c>
      <c r="G56" s="1416"/>
      <c r="H56" s="381">
        <v>0</v>
      </c>
      <c r="I56" s="385">
        <f t="shared" si="7"/>
        <v>0</v>
      </c>
      <c r="J56" s="2124"/>
    </row>
    <row r="57" spans="1:10" ht="24.75" customHeight="1" x14ac:dyDescent="0.25">
      <c r="A57" s="1417" t="s">
        <v>287</v>
      </c>
      <c r="B57" s="2129" t="s">
        <v>1359</v>
      </c>
      <c r="C57" s="160" t="s">
        <v>18</v>
      </c>
      <c r="D57" s="381">
        <f>D58+D59</f>
        <v>2680</v>
      </c>
      <c r="E57" s="381">
        <f>E58+E59</f>
        <v>240.8</v>
      </c>
      <c r="F57" s="385">
        <f t="shared" si="6"/>
        <v>8.9850746268656714</v>
      </c>
      <c r="G57" s="1416" t="s">
        <v>1360</v>
      </c>
      <c r="H57" s="381">
        <f>H58+H59</f>
        <v>240.8</v>
      </c>
      <c r="I57" s="385">
        <f t="shared" si="7"/>
        <v>8.9850746268656714</v>
      </c>
      <c r="J57" s="2124" t="s">
        <v>1361</v>
      </c>
    </row>
    <row r="58" spans="1:10" ht="81" customHeight="1" x14ac:dyDescent="0.25">
      <c r="A58" s="1417"/>
      <c r="B58" s="2129"/>
      <c r="C58" s="160" t="s">
        <v>19</v>
      </c>
      <c r="D58" s="787">
        <v>2439.1999999999998</v>
      </c>
      <c r="E58" s="381">
        <v>0</v>
      </c>
      <c r="F58" s="385">
        <f t="shared" si="6"/>
        <v>0</v>
      </c>
      <c r="G58" s="1416"/>
      <c r="H58" s="381">
        <v>0</v>
      </c>
      <c r="I58" s="385">
        <f t="shared" si="7"/>
        <v>0</v>
      </c>
      <c r="J58" s="2124"/>
    </row>
    <row r="59" spans="1:10" ht="93" customHeight="1" x14ac:dyDescent="0.25">
      <c r="A59" s="1417"/>
      <c r="B59" s="2129"/>
      <c r="C59" s="160" t="s">
        <v>23</v>
      </c>
      <c r="D59" s="787">
        <v>240.8</v>
      </c>
      <c r="E59" s="381">
        <v>240.8</v>
      </c>
      <c r="F59" s="385">
        <f t="shared" si="6"/>
        <v>100</v>
      </c>
      <c r="G59" s="1416"/>
      <c r="H59" s="381">
        <v>240.8</v>
      </c>
      <c r="I59" s="385">
        <f t="shared" si="7"/>
        <v>100</v>
      </c>
      <c r="J59" s="2124"/>
    </row>
    <row r="60" spans="1:10" ht="96" customHeight="1" x14ac:dyDescent="0.25">
      <c r="A60" s="1268" t="s">
        <v>473</v>
      </c>
      <c r="B60" s="812" t="s">
        <v>1362</v>
      </c>
      <c r="C60" s="160" t="s">
        <v>23</v>
      </c>
      <c r="D60" s="787">
        <v>700</v>
      </c>
      <c r="E60" s="381">
        <v>0</v>
      </c>
      <c r="F60" s="385">
        <f t="shared" si="6"/>
        <v>0</v>
      </c>
      <c r="G60" s="368"/>
      <c r="H60" s="381">
        <v>0</v>
      </c>
      <c r="I60" s="385">
        <f t="shared" si="7"/>
        <v>0</v>
      </c>
      <c r="J60" s="788" t="s">
        <v>1363</v>
      </c>
    </row>
    <row r="61" spans="1:10" ht="39" customHeight="1" x14ac:dyDescent="0.25">
      <c r="A61" s="1417" t="s">
        <v>35</v>
      </c>
      <c r="B61" s="2129" t="s">
        <v>1364</v>
      </c>
      <c r="C61" s="160" t="s">
        <v>18</v>
      </c>
      <c r="D61" s="787">
        <f>D62+D63</f>
        <v>13076.8</v>
      </c>
      <c r="E61" s="787">
        <f>E62+E63</f>
        <v>0</v>
      </c>
      <c r="F61" s="385">
        <f t="shared" si="6"/>
        <v>0</v>
      </c>
      <c r="G61" s="2130"/>
      <c r="H61" s="381">
        <f>H62+H63</f>
        <v>0</v>
      </c>
      <c r="I61" s="385">
        <f t="shared" si="7"/>
        <v>0</v>
      </c>
      <c r="J61" s="2125"/>
    </row>
    <row r="62" spans="1:10" ht="96.75" customHeight="1" x14ac:dyDescent="0.25">
      <c r="A62" s="1417"/>
      <c r="B62" s="2129"/>
      <c r="C62" s="160" t="s">
        <v>19</v>
      </c>
      <c r="D62" s="787">
        <f>D65</f>
        <v>7317.6</v>
      </c>
      <c r="E62" s="787">
        <f>E65</f>
        <v>0</v>
      </c>
      <c r="F62" s="385">
        <f t="shared" si="6"/>
        <v>0</v>
      </c>
      <c r="G62" s="2130"/>
      <c r="H62" s="381">
        <f>H65</f>
        <v>0</v>
      </c>
      <c r="I62" s="385">
        <f t="shared" si="7"/>
        <v>0</v>
      </c>
      <c r="J62" s="2125"/>
    </row>
    <row r="63" spans="1:10" ht="105.75" customHeight="1" x14ac:dyDescent="0.25">
      <c r="A63" s="1417"/>
      <c r="B63" s="2129"/>
      <c r="C63" s="160" t="s">
        <v>23</v>
      </c>
      <c r="D63" s="787">
        <f>D66</f>
        <v>5759.2</v>
      </c>
      <c r="E63" s="787">
        <f>E66</f>
        <v>0</v>
      </c>
      <c r="F63" s="385">
        <f t="shared" si="6"/>
        <v>0</v>
      </c>
      <c r="G63" s="2130"/>
      <c r="H63" s="381">
        <f>H66</f>
        <v>0</v>
      </c>
      <c r="I63" s="385">
        <f t="shared" si="7"/>
        <v>0</v>
      </c>
      <c r="J63" s="2125"/>
    </row>
    <row r="64" spans="1:10" ht="24" customHeight="1" x14ac:dyDescent="0.25">
      <c r="A64" s="1417" t="s">
        <v>290</v>
      </c>
      <c r="B64" s="2129" t="s">
        <v>1365</v>
      </c>
      <c r="C64" s="160" t="s">
        <v>18</v>
      </c>
      <c r="D64" s="787">
        <f>D65+D66</f>
        <v>13076.8</v>
      </c>
      <c r="E64" s="787">
        <f>E65+E66</f>
        <v>0</v>
      </c>
      <c r="F64" s="385">
        <f t="shared" si="6"/>
        <v>0</v>
      </c>
      <c r="G64" s="1267"/>
      <c r="H64" s="381">
        <f>E64</f>
        <v>0</v>
      </c>
      <c r="I64" s="385">
        <f t="shared" si="7"/>
        <v>0</v>
      </c>
      <c r="J64" s="2124" t="s">
        <v>1358</v>
      </c>
    </row>
    <row r="65" spans="1:10" ht="168" customHeight="1" x14ac:dyDescent="0.25">
      <c r="A65" s="1417"/>
      <c r="B65" s="2129"/>
      <c r="C65" s="160" t="s">
        <v>19</v>
      </c>
      <c r="D65" s="787">
        <v>7317.6</v>
      </c>
      <c r="E65" s="381">
        <v>0</v>
      </c>
      <c r="F65" s="385">
        <f t="shared" si="6"/>
        <v>0</v>
      </c>
      <c r="G65" s="1267" t="s">
        <v>1366</v>
      </c>
      <c r="H65" s="381">
        <v>0</v>
      </c>
      <c r="I65" s="385">
        <f t="shared" si="7"/>
        <v>0</v>
      </c>
      <c r="J65" s="2124"/>
    </row>
    <row r="66" spans="1:10" ht="200.25" customHeight="1" x14ac:dyDescent="0.25">
      <c r="A66" s="1417"/>
      <c r="B66" s="2129"/>
      <c r="C66" s="160" t="s">
        <v>23</v>
      </c>
      <c r="D66" s="787">
        <v>5759.2</v>
      </c>
      <c r="E66" s="381">
        <v>0</v>
      </c>
      <c r="F66" s="385">
        <f t="shared" si="6"/>
        <v>0</v>
      </c>
      <c r="G66" s="1267" t="s">
        <v>1367</v>
      </c>
      <c r="H66" s="381">
        <v>0</v>
      </c>
      <c r="I66" s="385">
        <f t="shared" si="7"/>
        <v>0</v>
      </c>
      <c r="J66" s="2124"/>
    </row>
    <row r="67" spans="1:10" ht="243.75" customHeight="1" x14ac:dyDescent="0.25">
      <c r="A67" s="1268" t="s">
        <v>292</v>
      </c>
      <c r="B67" s="812" t="s">
        <v>1368</v>
      </c>
      <c r="C67" s="160"/>
      <c r="D67" s="2131" t="s">
        <v>1369</v>
      </c>
      <c r="E67" s="2131"/>
      <c r="F67" s="2131"/>
      <c r="G67" s="2131"/>
      <c r="H67" s="2131"/>
      <c r="I67" s="2131"/>
      <c r="J67" s="2131"/>
    </row>
    <row r="68" spans="1:10" ht="293.25" customHeight="1" x14ac:dyDescent="0.25">
      <c r="A68" s="1268" t="s">
        <v>36</v>
      </c>
      <c r="B68" s="812" t="s">
        <v>1370</v>
      </c>
      <c r="C68" s="160" t="s">
        <v>23</v>
      </c>
      <c r="D68" s="787">
        <f>D69</f>
        <v>1955.6</v>
      </c>
      <c r="E68" s="787">
        <f>E69</f>
        <v>0</v>
      </c>
      <c r="F68" s="383">
        <f>E68/D68*100</f>
        <v>0</v>
      </c>
      <c r="G68" s="368"/>
      <c r="H68" s="381">
        <f>H69</f>
        <v>0</v>
      </c>
      <c r="I68" s="383">
        <f>H68/D68*100</f>
        <v>0</v>
      </c>
      <c r="J68" s="474"/>
    </row>
    <row r="69" spans="1:10" ht="132.75" customHeight="1" x14ac:dyDescent="0.25">
      <c r="A69" s="825" t="s">
        <v>37</v>
      </c>
      <c r="B69" s="826" t="s">
        <v>1371</v>
      </c>
      <c r="C69" s="160" t="s">
        <v>23</v>
      </c>
      <c r="D69" s="787">
        <v>1955.6</v>
      </c>
      <c r="E69" s="381">
        <v>0</v>
      </c>
      <c r="F69" s="383">
        <f>E69/D69*100</f>
        <v>0</v>
      </c>
      <c r="G69" s="1267"/>
      <c r="H69" s="381">
        <v>0</v>
      </c>
      <c r="I69" s="383">
        <f>H69/D69*100</f>
        <v>0</v>
      </c>
      <c r="J69" s="788" t="s">
        <v>1363</v>
      </c>
    </row>
    <row r="70" spans="1:10" ht="294.75" customHeight="1" x14ac:dyDescent="0.25">
      <c r="A70" s="1268" t="s">
        <v>53</v>
      </c>
      <c r="B70" s="812" t="s">
        <v>1372</v>
      </c>
      <c r="C70" s="160"/>
      <c r="D70" s="2131" t="s">
        <v>1373</v>
      </c>
      <c r="E70" s="2131"/>
      <c r="F70" s="2131"/>
      <c r="G70" s="2131"/>
      <c r="H70" s="2131"/>
      <c r="I70" s="2131"/>
      <c r="J70" s="2131"/>
    </row>
    <row r="71" spans="1:10" ht="23.25" customHeight="1" x14ac:dyDescent="0.25">
      <c r="A71" s="1417"/>
      <c r="B71" s="1418" t="s">
        <v>86</v>
      </c>
      <c r="C71" s="827" t="s">
        <v>18</v>
      </c>
      <c r="D71" s="803">
        <f>D72+D73</f>
        <v>27379.5</v>
      </c>
      <c r="E71" s="803">
        <f>E72+E73</f>
        <v>240.8</v>
      </c>
      <c r="F71" s="802">
        <f>E71/D71*100</f>
        <v>0.87949012947643324</v>
      </c>
      <c r="G71" s="2120"/>
      <c r="H71" s="803">
        <f>H72+H73</f>
        <v>240.8</v>
      </c>
      <c r="I71" s="802">
        <f>H71/D71*100</f>
        <v>0.87949012947643324</v>
      </c>
      <c r="J71" s="2118"/>
    </row>
    <row r="72" spans="1:10" ht="74.25" customHeight="1" x14ac:dyDescent="0.25">
      <c r="A72" s="1417"/>
      <c r="B72" s="1418"/>
      <c r="C72" s="827" t="s">
        <v>19</v>
      </c>
      <c r="D72" s="803">
        <f>D49</f>
        <v>12196</v>
      </c>
      <c r="E72" s="803">
        <f>E49</f>
        <v>0</v>
      </c>
      <c r="F72" s="802">
        <v>0</v>
      </c>
      <c r="G72" s="2120"/>
      <c r="H72" s="803">
        <f>H49</f>
        <v>0</v>
      </c>
      <c r="I72" s="802">
        <v>0</v>
      </c>
      <c r="J72" s="2118"/>
    </row>
    <row r="73" spans="1:10" ht="91.5" customHeight="1" x14ac:dyDescent="0.25">
      <c r="A73" s="1417"/>
      <c r="B73" s="1418"/>
      <c r="C73" s="827" t="s">
        <v>23</v>
      </c>
      <c r="D73" s="803">
        <f>D50</f>
        <v>15183.5</v>
      </c>
      <c r="E73" s="803">
        <f>E50</f>
        <v>240.8</v>
      </c>
      <c r="F73" s="802">
        <f>E73/D73*100</f>
        <v>1.5859320973425102</v>
      </c>
      <c r="G73" s="2120"/>
      <c r="H73" s="803">
        <f>H50</f>
        <v>240.8</v>
      </c>
      <c r="I73" s="802">
        <f>H73/D73*100</f>
        <v>1.5859320973425102</v>
      </c>
      <c r="J73" s="2118"/>
    </row>
    <row r="74" spans="1:10" ht="26.25" customHeight="1" x14ac:dyDescent="0.25">
      <c r="A74" s="1419" t="s">
        <v>482</v>
      </c>
      <c r="B74" s="1419"/>
      <c r="C74" s="1419"/>
      <c r="D74" s="1419"/>
      <c r="E74" s="1419"/>
      <c r="F74" s="1419"/>
      <c r="G74" s="1419"/>
      <c r="H74" s="1419"/>
      <c r="I74" s="1419"/>
      <c r="J74" s="1419"/>
    </row>
    <row r="75" spans="1:10" ht="90.75" customHeight="1" x14ac:dyDescent="0.25">
      <c r="A75" s="800" t="s">
        <v>10</v>
      </c>
      <c r="B75" s="1269" t="s">
        <v>483</v>
      </c>
      <c r="C75" s="824" t="s">
        <v>82</v>
      </c>
      <c r="D75" s="802">
        <v>0</v>
      </c>
      <c r="E75" s="802">
        <v>0</v>
      </c>
      <c r="F75" s="802">
        <v>0</v>
      </c>
      <c r="G75" s="828"/>
      <c r="H75" s="802">
        <v>0</v>
      </c>
      <c r="I75" s="802">
        <v>0</v>
      </c>
      <c r="J75" s="828"/>
    </row>
    <row r="76" spans="1:10" ht="221.25" customHeight="1" x14ac:dyDescent="0.25">
      <c r="A76" s="1268" t="s">
        <v>25</v>
      </c>
      <c r="B76" s="812" t="s">
        <v>1374</v>
      </c>
      <c r="C76" s="160"/>
      <c r="D76" s="1416" t="s">
        <v>1375</v>
      </c>
      <c r="E76" s="1416"/>
      <c r="F76" s="1416"/>
      <c r="G76" s="1416"/>
      <c r="H76" s="1416"/>
      <c r="I76" s="1416"/>
      <c r="J76" s="1416"/>
    </row>
    <row r="77" spans="1:10" s="314" customFormat="1" ht="96.75" customHeight="1" x14ac:dyDescent="0.25">
      <c r="A77" s="829"/>
      <c r="B77" s="830" t="s">
        <v>91</v>
      </c>
      <c r="C77" s="831" t="s">
        <v>23</v>
      </c>
      <c r="D77" s="802">
        <v>0</v>
      </c>
      <c r="E77" s="802">
        <v>0</v>
      </c>
      <c r="F77" s="802">
        <v>0</v>
      </c>
      <c r="G77" s="802"/>
      <c r="H77" s="802">
        <v>0</v>
      </c>
      <c r="I77" s="802">
        <v>0</v>
      </c>
      <c r="J77" s="1270"/>
    </row>
    <row r="78" spans="1:10" s="314" customFormat="1" ht="26.25" customHeight="1" x14ac:dyDescent="0.25">
      <c r="A78" s="2132" t="s">
        <v>484</v>
      </c>
      <c r="B78" s="2132"/>
      <c r="C78" s="2132"/>
      <c r="D78" s="2132"/>
      <c r="E78" s="2132"/>
      <c r="F78" s="2132"/>
      <c r="G78" s="2132"/>
      <c r="H78" s="2132"/>
      <c r="I78" s="2132"/>
      <c r="J78" s="2132"/>
    </row>
    <row r="79" spans="1:10" s="291" customFormat="1" ht="90.75" customHeight="1" x14ac:dyDescent="0.25">
      <c r="A79" s="829" t="s">
        <v>485</v>
      </c>
      <c r="B79" s="830" t="s">
        <v>486</v>
      </c>
      <c r="C79" s="830" t="s">
        <v>23</v>
      </c>
      <c r="D79" s="832">
        <f>SUM(D80:D82)</f>
        <v>200</v>
      </c>
      <c r="E79" s="832">
        <f>SUM(E80:E82)</f>
        <v>0</v>
      </c>
      <c r="F79" s="832">
        <f>E79/D79*100</f>
        <v>0</v>
      </c>
      <c r="G79" s="830"/>
      <c r="H79" s="832">
        <f>SUM(H80:H82)</f>
        <v>0</v>
      </c>
      <c r="I79" s="832">
        <f>H79/D79*100</f>
        <v>0</v>
      </c>
      <c r="J79" s="833"/>
    </row>
    <row r="80" spans="1:10" s="291" customFormat="1" ht="166.5" customHeight="1" x14ac:dyDescent="0.25">
      <c r="A80" s="834" t="s">
        <v>12</v>
      </c>
      <c r="B80" s="835" t="s">
        <v>1376</v>
      </c>
      <c r="C80" s="835" t="s">
        <v>23</v>
      </c>
      <c r="D80" s="388">
        <v>0</v>
      </c>
      <c r="E80" s="388">
        <v>0</v>
      </c>
      <c r="F80" s="1283">
        <v>0</v>
      </c>
      <c r="G80" s="389"/>
      <c r="H80" s="388">
        <f>E80</f>
        <v>0</v>
      </c>
      <c r="I80" s="1283">
        <v>0</v>
      </c>
      <c r="J80" s="389" t="s">
        <v>1155</v>
      </c>
    </row>
    <row r="81" spans="1:10" s="291" customFormat="1" ht="88.5" customHeight="1" x14ac:dyDescent="0.25">
      <c r="A81" s="834" t="s">
        <v>13</v>
      </c>
      <c r="B81" s="835" t="s">
        <v>1377</v>
      </c>
      <c r="C81" s="835" t="s">
        <v>23</v>
      </c>
      <c r="D81" s="388">
        <v>100</v>
      </c>
      <c r="E81" s="388">
        <v>0</v>
      </c>
      <c r="F81" s="1283">
        <f>E81/D81*100</f>
        <v>0</v>
      </c>
      <c r="G81" s="389"/>
      <c r="H81" s="388">
        <v>0</v>
      </c>
      <c r="I81" s="1283">
        <f>H81/D81*100</f>
        <v>0</v>
      </c>
      <c r="J81" s="389" t="s">
        <v>1378</v>
      </c>
    </row>
    <row r="82" spans="1:10" s="291" customFormat="1" ht="147.75" customHeight="1" x14ac:dyDescent="0.25">
      <c r="A82" s="834" t="s">
        <v>51</v>
      </c>
      <c r="B82" s="836" t="s">
        <v>1379</v>
      </c>
      <c r="C82" s="835" t="s">
        <v>23</v>
      </c>
      <c r="D82" s="388">
        <v>100</v>
      </c>
      <c r="E82" s="388">
        <v>0</v>
      </c>
      <c r="F82" s="1283">
        <f>E82/D82*100</f>
        <v>0</v>
      </c>
      <c r="G82" s="389"/>
      <c r="H82" s="388">
        <v>0</v>
      </c>
      <c r="I82" s="1283">
        <f>H82/D82*100</f>
        <v>0</v>
      </c>
      <c r="J82" s="389" t="s">
        <v>1378</v>
      </c>
    </row>
    <row r="83" spans="1:10" s="291" customFormat="1" ht="96" customHeight="1" x14ac:dyDescent="0.25">
      <c r="A83" s="829" t="s">
        <v>14</v>
      </c>
      <c r="B83" s="831" t="s">
        <v>487</v>
      </c>
      <c r="C83" s="837" t="s">
        <v>23</v>
      </c>
      <c r="D83" s="838">
        <v>0</v>
      </c>
      <c r="E83" s="838">
        <v>0</v>
      </c>
      <c r="F83" s="838">
        <v>0</v>
      </c>
      <c r="G83" s="838"/>
      <c r="H83" s="838">
        <v>0</v>
      </c>
      <c r="I83" s="838">
        <v>0</v>
      </c>
      <c r="J83" s="838"/>
    </row>
    <row r="84" spans="1:10" s="291" customFormat="1" ht="96" customHeight="1" x14ac:dyDescent="0.25">
      <c r="A84" s="839" t="s">
        <v>15</v>
      </c>
      <c r="B84" s="836" t="s">
        <v>1380</v>
      </c>
      <c r="C84" s="835"/>
      <c r="D84" s="1413" t="s">
        <v>1381</v>
      </c>
      <c r="E84" s="1413"/>
      <c r="F84" s="1413"/>
      <c r="G84" s="1413"/>
      <c r="H84" s="1413"/>
      <c r="I84" s="1413"/>
      <c r="J84" s="1413"/>
    </row>
    <row r="85" spans="1:10" s="291" customFormat="1" ht="204.75" customHeight="1" x14ac:dyDescent="0.25">
      <c r="A85" s="839" t="s">
        <v>28</v>
      </c>
      <c r="B85" s="836" t="s">
        <v>1382</v>
      </c>
      <c r="C85" s="835"/>
      <c r="D85" s="1413" t="s">
        <v>1383</v>
      </c>
      <c r="E85" s="1413"/>
      <c r="F85" s="1413"/>
      <c r="G85" s="1413"/>
      <c r="H85" s="1413"/>
      <c r="I85" s="1413"/>
      <c r="J85" s="1413"/>
    </row>
    <row r="86" spans="1:10" s="314" customFormat="1" ht="98.25" customHeight="1" x14ac:dyDescent="0.25">
      <c r="A86" s="829"/>
      <c r="B86" s="830" t="s">
        <v>488</v>
      </c>
      <c r="C86" s="830" t="s">
        <v>23</v>
      </c>
      <c r="D86" s="802">
        <f>D79</f>
        <v>200</v>
      </c>
      <c r="E86" s="802">
        <f>E79</f>
        <v>0</v>
      </c>
      <c r="F86" s="802">
        <f>E86/D86*100</f>
        <v>0</v>
      </c>
      <c r="G86" s="802"/>
      <c r="H86" s="802">
        <f>H83+H79</f>
        <v>0</v>
      </c>
      <c r="I86" s="802">
        <f>H86/D86*100</f>
        <v>0</v>
      </c>
      <c r="J86" s="1270"/>
    </row>
    <row r="87" spans="1:10" ht="30" customHeight="1" x14ac:dyDescent="0.25">
      <c r="A87" s="1414"/>
      <c r="B87" s="1415" t="s">
        <v>87</v>
      </c>
      <c r="C87" s="1270" t="s">
        <v>18</v>
      </c>
      <c r="D87" s="390">
        <f>D88+D89</f>
        <v>204871.5</v>
      </c>
      <c r="E87" s="390">
        <f>E88+E89</f>
        <v>89162.5</v>
      </c>
      <c r="F87" s="802">
        <f>E87/D87*100</f>
        <v>43.521182790187993</v>
      </c>
      <c r="G87" s="2133"/>
      <c r="H87" s="390">
        <f>H88+H89</f>
        <v>89162.5</v>
      </c>
      <c r="I87" s="802">
        <f>H87/D87*100</f>
        <v>43.521182790187993</v>
      </c>
      <c r="J87" s="2133"/>
    </row>
    <row r="88" spans="1:10" ht="88.5" customHeight="1" x14ac:dyDescent="0.25">
      <c r="A88" s="1414"/>
      <c r="B88" s="1415"/>
      <c r="C88" s="1270" t="s">
        <v>19</v>
      </c>
      <c r="D88" s="390">
        <f>D72+D45+D22</f>
        <v>158418</v>
      </c>
      <c r="E88" s="390">
        <f>E72+E22</f>
        <v>74968</v>
      </c>
      <c r="F88" s="802">
        <f>E88/D88*100</f>
        <v>47.322905225416307</v>
      </c>
      <c r="G88" s="2133"/>
      <c r="H88" s="390">
        <f>H72+H22</f>
        <v>74968</v>
      </c>
      <c r="I88" s="802">
        <f>H88/D88*100</f>
        <v>47.322905225416307</v>
      </c>
      <c r="J88" s="2133"/>
    </row>
    <row r="89" spans="1:10" ht="90" customHeight="1" x14ac:dyDescent="0.25">
      <c r="A89" s="1414"/>
      <c r="B89" s="1415"/>
      <c r="C89" s="840" t="s">
        <v>23</v>
      </c>
      <c r="D89" s="390">
        <f>D23+D46+D73+D86</f>
        <v>46453.5</v>
      </c>
      <c r="E89" s="390">
        <f>E86+E73+E44+E23</f>
        <v>14194.5</v>
      </c>
      <c r="F89" s="802">
        <f>E89/D89*100</f>
        <v>30.556362814427331</v>
      </c>
      <c r="G89" s="2133"/>
      <c r="H89" s="390">
        <f>H86+H73+H44+H23</f>
        <v>14194.5</v>
      </c>
      <c r="I89" s="802">
        <f>H89/D89*100</f>
        <v>30.556362814427331</v>
      </c>
      <c r="J89" s="2133"/>
    </row>
  </sheetData>
  <mergeCells count="64">
    <mergeCell ref="A25:A27"/>
    <mergeCell ref="B25:B27"/>
    <mergeCell ref="G25:G27"/>
    <mergeCell ref="J25:J27"/>
    <mergeCell ref="A1:J1"/>
    <mergeCell ref="A2:J2"/>
    <mergeCell ref="A3:J3"/>
    <mergeCell ref="A7:J7"/>
    <mergeCell ref="G16:G17"/>
    <mergeCell ref="D19:J19"/>
    <mergeCell ref="A21:A23"/>
    <mergeCell ref="B21:B23"/>
    <mergeCell ref="G21:G23"/>
    <mergeCell ref="J21:J23"/>
    <mergeCell ref="A24:J24"/>
    <mergeCell ref="A48:A50"/>
    <mergeCell ref="B48:B50"/>
    <mergeCell ref="G48:G50"/>
    <mergeCell ref="J48:J50"/>
    <mergeCell ref="A34:A36"/>
    <mergeCell ref="B34:B36"/>
    <mergeCell ref="G34:G36"/>
    <mergeCell ref="J34:J36"/>
    <mergeCell ref="G37:G38"/>
    <mergeCell ref="J37:J38"/>
    <mergeCell ref="A44:A46"/>
    <mergeCell ref="B44:B46"/>
    <mergeCell ref="G44:G46"/>
    <mergeCell ref="J44:J46"/>
    <mergeCell ref="A47:J47"/>
    <mergeCell ref="A51:A53"/>
    <mergeCell ref="B51:B53"/>
    <mergeCell ref="G51:G53"/>
    <mergeCell ref="J51:J53"/>
    <mergeCell ref="A54:A56"/>
    <mergeCell ref="B54:B56"/>
    <mergeCell ref="G54:G56"/>
    <mergeCell ref="J54:J56"/>
    <mergeCell ref="A57:A59"/>
    <mergeCell ref="B57:B59"/>
    <mergeCell ref="G57:G59"/>
    <mergeCell ref="J57:J59"/>
    <mergeCell ref="A61:A63"/>
    <mergeCell ref="B61:B63"/>
    <mergeCell ref="G61:G63"/>
    <mergeCell ref="J61:J63"/>
    <mergeCell ref="B64:B66"/>
    <mergeCell ref="J64:J66"/>
    <mergeCell ref="D67:J67"/>
    <mergeCell ref="D70:J70"/>
    <mergeCell ref="D84:J84"/>
    <mergeCell ref="D76:J76"/>
    <mergeCell ref="A78:J78"/>
    <mergeCell ref="A71:A73"/>
    <mergeCell ref="B71:B73"/>
    <mergeCell ref="G71:G73"/>
    <mergeCell ref="J71:J73"/>
    <mergeCell ref="A74:J74"/>
    <mergeCell ref="A64:A66"/>
    <mergeCell ref="D85:J85"/>
    <mergeCell ref="A87:A89"/>
    <mergeCell ref="B87:B89"/>
    <mergeCell ref="G87:G89"/>
    <mergeCell ref="J87:J89"/>
  </mergeCells>
  <pageMargins left="0.78740157480314965" right="0.39370078740157483" top="0.78740157480314965" bottom="0.78740157480314965" header="0.51181102362204722" footer="0.39370078740157483"/>
  <pageSetup paperSize="9" scale="63" firstPageNumber="51" fitToHeight="19" orientation="landscape" useFirstPageNumber="1" r:id="rId1"/>
  <headerFooter alignWithMargins="0">
    <oddFooter>&amp;R&amp;"Arial,обычный"&amp;14&amp;P</oddFooter>
  </headerFooter>
  <rowBreaks count="5" manualBreakCount="5">
    <brk id="23" max="16383" man="1"/>
    <brk id="43" max="16383" man="1"/>
    <brk id="53" max="16383" man="1"/>
    <brk id="63" max="16383"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J64"/>
  <sheetViews>
    <sheetView topLeftCell="A31" zoomScale="70" zoomScaleNormal="70" zoomScalePageLayoutView="70" workbookViewId="0">
      <selection activeCell="N34" sqref="N34"/>
    </sheetView>
  </sheetViews>
  <sheetFormatPr defaultColWidth="7.5703125" defaultRowHeight="18" x14ac:dyDescent="0.25"/>
  <cols>
    <col min="1" max="1" width="8.7109375" style="231" customWidth="1"/>
    <col min="2" max="2" width="45.7109375" style="232" customWidth="1"/>
    <col min="3" max="3" width="15.7109375" style="233" customWidth="1"/>
    <col min="4" max="4" width="17.7109375" style="234" customWidth="1"/>
    <col min="5" max="5" width="17.7109375" style="235" customWidth="1"/>
    <col min="6" max="6" width="12.7109375" style="235" customWidth="1"/>
    <col min="7" max="7" width="35.7109375" style="232" customWidth="1"/>
    <col min="8" max="8" width="17.7109375" style="214" customWidth="1"/>
    <col min="9" max="9" width="12.7109375" style="214" customWidth="1"/>
    <col min="10" max="10" width="30.7109375" style="232" customWidth="1"/>
    <col min="11" max="256" width="7.5703125" style="214"/>
    <col min="257" max="257" width="8.7109375" style="214" customWidth="1"/>
    <col min="258" max="258" width="45.7109375" style="214" customWidth="1"/>
    <col min="259" max="259" width="15.7109375" style="214" customWidth="1"/>
    <col min="260" max="261" width="17.7109375" style="214" customWidth="1"/>
    <col min="262" max="262" width="15.28515625" style="214" customWidth="1"/>
    <col min="263" max="263" width="35.7109375" style="214" customWidth="1"/>
    <col min="264" max="264" width="17.7109375" style="214" customWidth="1"/>
    <col min="265" max="265" width="15.28515625" style="214" customWidth="1"/>
    <col min="266" max="266" width="30.7109375" style="214" customWidth="1"/>
    <col min="267" max="512" width="7.5703125" style="214"/>
    <col min="513" max="513" width="8.7109375" style="214" customWidth="1"/>
    <col min="514" max="514" width="45.7109375" style="214" customWidth="1"/>
    <col min="515" max="515" width="15.7109375" style="214" customWidth="1"/>
    <col min="516" max="517" width="17.7109375" style="214" customWidth="1"/>
    <col min="518" max="518" width="15.28515625" style="214" customWidth="1"/>
    <col min="519" max="519" width="35.7109375" style="214" customWidth="1"/>
    <col min="520" max="520" width="17.7109375" style="214" customWidth="1"/>
    <col min="521" max="521" width="15.28515625" style="214" customWidth="1"/>
    <col min="522" max="522" width="30.7109375" style="214" customWidth="1"/>
    <col min="523" max="768" width="7.5703125" style="214"/>
    <col min="769" max="769" width="8.7109375" style="214" customWidth="1"/>
    <col min="770" max="770" width="45.7109375" style="214" customWidth="1"/>
    <col min="771" max="771" width="15.7109375" style="214" customWidth="1"/>
    <col min="772" max="773" width="17.7109375" style="214" customWidth="1"/>
    <col min="774" max="774" width="15.28515625" style="214" customWidth="1"/>
    <col min="775" max="775" width="35.7109375" style="214" customWidth="1"/>
    <col min="776" max="776" width="17.7109375" style="214" customWidth="1"/>
    <col min="777" max="777" width="15.28515625" style="214" customWidth="1"/>
    <col min="778" max="778" width="30.7109375" style="214" customWidth="1"/>
    <col min="779" max="1024" width="7.5703125" style="214"/>
    <col min="1025" max="1025" width="8.7109375" style="214" customWidth="1"/>
    <col min="1026" max="1026" width="45.7109375" style="214" customWidth="1"/>
    <col min="1027" max="1027" width="15.7109375" style="214" customWidth="1"/>
    <col min="1028" max="1029" width="17.7109375" style="214" customWidth="1"/>
    <col min="1030" max="1030" width="15.28515625" style="214" customWidth="1"/>
    <col min="1031" max="1031" width="35.7109375" style="214" customWidth="1"/>
    <col min="1032" max="1032" width="17.7109375" style="214" customWidth="1"/>
    <col min="1033" max="1033" width="15.28515625" style="214" customWidth="1"/>
    <col min="1034" max="1034" width="30.7109375" style="214" customWidth="1"/>
    <col min="1035" max="1280" width="7.5703125" style="214"/>
    <col min="1281" max="1281" width="8.7109375" style="214" customWidth="1"/>
    <col min="1282" max="1282" width="45.7109375" style="214" customWidth="1"/>
    <col min="1283" max="1283" width="15.7109375" style="214" customWidth="1"/>
    <col min="1284" max="1285" width="17.7109375" style="214" customWidth="1"/>
    <col min="1286" max="1286" width="15.28515625" style="214" customWidth="1"/>
    <col min="1287" max="1287" width="35.7109375" style="214" customWidth="1"/>
    <col min="1288" max="1288" width="17.7109375" style="214" customWidth="1"/>
    <col min="1289" max="1289" width="15.28515625" style="214" customWidth="1"/>
    <col min="1290" max="1290" width="30.7109375" style="214" customWidth="1"/>
    <col min="1291" max="1536" width="7.5703125" style="214"/>
    <col min="1537" max="1537" width="8.7109375" style="214" customWidth="1"/>
    <col min="1538" max="1538" width="45.7109375" style="214" customWidth="1"/>
    <col min="1539" max="1539" width="15.7109375" style="214" customWidth="1"/>
    <col min="1540" max="1541" width="17.7109375" style="214" customWidth="1"/>
    <col min="1542" max="1542" width="15.28515625" style="214" customWidth="1"/>
    <col min="1543" max="1543" width="35.7109375" style="214" customWidth="1"/>
    <col min="1544" max="1544" width="17.7109375" style="214" customWidth="1"/>
    <col min="1545" max="1545" width="15.28515625" style="214" customWidth="1"/>
    <col min="1546" max="1546" width="30.7109375" style="214" customWidth="1"/>
    <col min="1547" max="1792" width="7.5703125" style="214"/>
    <col min="1793" max="1793" width="8.7109375" style="214" customWidth="1"/>
    <col min="1794" max="1794" width="45.7109375" style="214" customWidth="1"/>
    <col min="1795" max="1795" width="15.7109375" style="214" customWidth="1"/>
    <col min="1796" max="1797" width="17.7109375" style="214" customWidth="1"/>
    <col min="1798" max="1798" width="15.28515625" style="214" customWidth="1"/>
    <col min="1799" max="1799" width="35.7109375" style="214" customWidth="1"/>
    <col min="1800" max="1800" width="17.7109375" style="214" customWidth="1"/>
    <col min="1801" max="1801" width="15.28515625" style="214" customWidth="1"/>
    <col min="1802" max="1802" width="30.7109375" style="214" customWidth="1"/>
    <col min="1803" max="2048" width="7.5703125" style="214"/>
    <col min="2049" max="2049" width="8.7109375" style="214" customWidth="1"/>
    <col min="2050" max="2050" width="45.7109375" style="214" customWidth="1"/>
    <col min="2051" max="2051" width="15.7109375" style="214" customWidth="1"/>
    <col min="2052" max="2053" width="17.7109375" style="214" customWidth="1"/>
    <col min="2054" max="2054" width="15.28515625" style="214" customWidth="1"/>
    <col min="2055" max="2055" width="35.7109375" style="214" customWidth="1"/>
    <col min="2056" max="2056" width="17.7109375" style="214" customWidth="1"/>
    <col min="2057" max="2057" width="15.28515625" style="214" customWidth="1"/>
    <col min="2058" max="2058" width="30.7109375" style="214" customWidth="1"/>
    <col min="2059" max="2304" width="7.5703125" style="214"/>
    <col min="2305" max="2305" width="8.7109375" style="214" customWidth="1"/>
    <col min="2306" max="2306" width="45.7109375" style="214" customWidth="1"/>
    <col min="2307" max="2307" width="15.7109375" style="214" customWidth="1"/>
    <col min="2308" max="2309" width="17.7109375" style="214" customWidth="1"/>
    <col min="2310" max="2310" width="15.28515625" style="214" customWidth="1"/>
    <col min="2311" max="2311" width="35.7109375" style="214" customWidth="1"/>
    <col min="2312" max="2312" width="17.7109375" style="214" customWidth="1"/>
    <col min="2313" max="2313" width="15.28515625" style="214" customWidth="1"/>
    <col min="2314" max="2314" width="30.7109375" style="214" customWidth="1"/>
    <col min="2315" max="2560" width="7.5703125" style="214"/>
    <col min="2561" max="2561" width="8.7109375" style="214" customWidth="1"/>
    <col min="2562" max="2562" width="45.7109375" style="214" customWidth="1"/>
    <col min="2563" max="2563" width="15.7109375" style="214" customWidth="1"/>
    <col min="2564" max="2565" width="17.7109375" style="214" customWidth="1"/>
    <col min="2566" max="2566" width="15.28515625" style="214" customWidth="1"/>
    <col min="2567" max="2567" width="35.7109375" style="214" customWidth="1"/>
    <col min="2568" max="2568" width="17.7109375" style="214" customWidth="1"/>
    <col min="2569" max="2569" width="15.28515625" style="214" customWidth="1"/>
    <col min="2570" max="2570" width="30.7109375" style="214" customWidth="1"/>
    <col min="2571" max="2816" width="7.5703125" style="214"/>
    <col min="2817" max="2817" width="8.7109375" style="214" customWidth="1"/>
    <col min="2818" max="2818" width="45.7109375" style="214" customWidth="1"/>
    <col min="2819" max="2819" width="15.7109375" style="214" customWidth="1"/>
    <col min="2820" max="2821" width="17.7109375" style="214" customWidth="1"/>
    <col min="2822" max="2822" width="15.28515625" style="214" customWidth="1"/>
    <col min="2823" max="2823" width="35.7109375" style="214" customWidth="1"/>
    <col min="2824" max="2824" width="17.7109375" style="214" customWidth="1"/>
    <col min="2825" max="2825" width="15.28515625" style="214" customWidth="1"/>
    <col min="2826" max="2826" width="30.7109375" style="214" customWidth="1"/>
    <col min="2827" max="3072" width="7.5703125" style="214"/>
    <col min="3073" max="3073" width="8.7109375" style="214" customWidth="1"/>
    <col min="3074" max="3074" width="45.7109375" style="214" customWidth="1"/>
    <col min="3075" max="3075" width="15.7109375" style="214" customWidth="1"/>
    <col min="3076" max="3077" width="17.7109375" style="214" customWidth="1"/>
    <col min="3078" max="3078" width="15.28515625" style="214" customWidth="1"/>
    <col min="3079" max="3079" width="35.7109375" style="214" customWidth="1"/>
    <col min="3080" max="3080" width="17.7109375" style="214" customWidth="1"/>
    <col min="3081" max="3081" width="15.28515625" style="214" customWidth="1"/>
    <col min="3082" max="3082" width="30.7109375" style="214" customWidth="1"/>
    <col min="3083" max="3328" width="7.5703125" style="214"/>
    <col min="3329" max="3329" width="8.7109375" style="214" customWidth="1"/>
    <col min="3330" max="3330" width="45.7109375" style="214" customWidth="1"/>
    <col min="3331" max="3331" width="15.7109375" style="214" customWidth="1"/>
    <col min="3332" max="3333" width="17.7109375" style="214" customWidth="1"/>
    <col min="3334" max="3334" width="15.28515625" style="214" customWidth="1"/>
    <col min="3335" max="3335" width="35.7109375" style="214" customWidth="1"/>
    <col min="3336" max="3336" width="17.7109375" style="214" customWidth="1"/>
    <col min="3337" max="3337" width="15.28515625" style="214" customWidth="1"/>
    <col min="3338" max="3338" width="30.7109375" style="214" customWidth="1"/>
    <col min="3339" max="3584" width="7.5703125" style="214"/>
    <col min="3585" max="3585" width="8.7109375" style="214" customWidth="1"/>
    <col min="3586" max="3586" width="45.7109375" style="214" customWidth="1"/>
    <col min="3587" max="3587" width="15.7109375" style="214" customWidth="1"/>
    <col min="3588" max="3589" width="17.7109375" style="214" customWidth="1"/>
    <col min="3590" max="3590" width="15.28515625" style="214" customWidth="1"/>
    <col min="3591" max="3591" width="35.7109375" style="214" customWidth="1"/>
    <col min="3592" max="3592" width="17.7109375" style="214" customWidth="1"/>
    <col min="3593" max="3593" width="15.28515625" style="214" customWidth="1"/>
    <col min="3594" max="3594" width="30.7109375" style="214" customWidth="1"/>
    <col min="3595" max="3840" width="7.5703125" style="214"/>
    <col min="3841" max="3841" width="8.7109375" style="214" customWidth="1"/>
    <col min="3842" max="3842" width="45.7109375" style="214" customWidth="1"/>
    <col min="3843" max="3843" width="15.7109375" style="214" customWidth="1"/>
    <col min="3844" max="3845" width="17.7109375" style="214" customWidth="1"/>
    <col min="3846" max="3846" width="15.28515625" style="214" customWidth="1"/>
    <col min="3847" max="3847" width="35.7109375" style="214" customWidth="1"/>
    <col min="3848" max="3848" width="17.7109375" style="214" customWidth="1"/>
    <col min="3849" max="3849" width="15.28515625" style="214" customWidth="1"/>
    <col min="3850" max="3850" width="30.7109375" style="214" customWidth="1"/>
    <col min="3851" max="4096" width="7.5703125" style="214"/>
    <col min="4097" max="4097" width="8.7109375" style="214" customWidth="1"/>
    <col min="4098" max="4098" width="45.7109375" style="214" customWidth="1"/>
    <col min="4099" max="4099" width="15.7109375" style="214" customWidth="1"/>
    <col min="4100" max="4101" width="17.7109375" style="214" customWidth="1"/>
    <col min="4102" max="4102" width="15.28515625" style="214" customWidth="1"/>
    <col min="4103" max="4103" width="35.7109375" style="214" customWidth="1"/>
    <col min="4104" max="4104" width="17.7109375" style="214" customWidth="1"/>
    <col min="4105" max="4105" width="15.28515625" style="214" customWidth="1"/>
    <col min="4106" max="4106" width="30.7109375" style="214" customWidth="1"/>
    <col min="4107" max="4352" width="7.5703125" style="214"/>
    <col min="4353" max="4353" width="8.7109375" style="214" customWidth="1"/>
    <col min="4354" max="4354" width="45.7109375" style="214" customWidth="1"/>
    <col min="4355" max="4355" width="15.7109375" style="214" customWidth="1"/>
    <col min="4356" max="4357" width="17.7109375" style="214" customWidth="1"/>
    <col min="4358" max="4358" width="15.28515625" style="214" customWidth="1"/>
    <col min="4359" max="4359" width="35.7109375" style="214" customWidth="1"/>
    <col min="4360" max="4360" width="17.7109375" style="214" customWidth="1"/>
    <col min="4361" max="4361" width="15.28515625" style="214" customWidth="1"/>
    <col min="4362" max="4362" width="30.7109375" style="214" customWidth="1"/>
    <col min="4363" max="4608" width="7.5703125" style="214"/>
    <col min="4609" max="4609" width="8.7109375" style="214" customWidth="1"/>
    <col min="4610" max="4610" width="45.7109375" style="214" customWidth="1"/>
    <col min="4611" max="4611" width="15.7109375" style="214" customWidth="1"/>
    <col min="4612" max="4613" width="17.7109375" style="214" customWidth="1"/>
    <col min="4614" max="4614" width="15.28515625" style="214" customWidth="1"/>
    <col min="4615" max="4615" width="35.7109375" style="214" customWidth="1"/>
    <col min="4616" max="4616" width="17.7109375" style="214" customWidth="1"/>
    <col min="4617" max="4617" width="15.28515625" style="214" customWidth="1"/>
    <col min="4618" max="4618" width="30.7109375" style="214" customWidth="1"/>
    <col min="4619" max="4864" width="7.5703125" style="214"/>
    <col min="4865" max="4865" width="8.7109375" style="214" customWidth="1"/>
    <col min="4866" max="4866" width="45.7109375" style="214" customWidth="1"/>
    <col min="4867" max="4867" width="15.7109375" style="214" customWidth="1"/>
    <col min="4868" max="4869" width="17.7109375" style="214" customWidth="1"/>
    <col min="4870" max="4870" width="15.28515625" style="214" customWidth="1"/>
    <col min="4871" max="4871" width="35.7109375" style="214" customWidth="1"/>
    <col min="4872" max="4872" width="17.7109375" style="214" customWidth="1"/>
    <col min="4873" max="4873" width="15.28515625" style="214" customWidth="1"/>
    <col min="4874" max="4874" width="30.7109375" style="214" customWidth="1"/>
    <col min="4875" max="5120" width="7.5703125" style="214"/>
    <col min="5121" max="5121" width="8.7109375" style="214" customWidth="1"/>
    <col min="5122" max="5122" width="45.7109375" style="214" customWidth="1"/>
    <col min="5123" max="5123" width="15.7109375" style="214" customWidth="1"/>
    <col min="5124" max="5125" width="17.7109375" style="214" customWidth="1"/>
    <col min="5126" max="5126" width="15.28515625" style="214" customWidth="1"/>
    <col min="5127" max="5127" width="35.7109375" style="214" customWidth="1"/>
    <col min="5128" max="5128" width="17.7109375" style="214" customWidth="1"/>
    <col min="5129" max="5129" width="15.28515625" style="214" customWidth="1"/>
    <col min="5130" max="5130" width="30.7109375" style="214" customWidth="1"/>
    <col min="5131" max="5376" width="7.5703125" style="214"/>
    <col min="5377" max="5377" width="8.7109375" style="214" customWidth="1"/>
    <col min="5378" max="5378" width="45.7109375" style="214" customWidth="1"/>
    <col min="5379" max="5379" width="15.7109375" style="214" customWidth="1"/>
    <col min="5380" max="5381" width="17.7109375" style="214" customWidth="1"/>
    <col min="5382" max="5382" width="15.28515625" style="214" customWidth="1"/>
    <col min="5383" max="5383" width="35.7109375" style="214" customWidth="1"/>
    <col min="5384" max="5384" width="17.7109375" style="214" customWidth="1"/>
    <col min="5385" max="5385" width="15.28515625" style="214" customWidth="1"/>
    <col min="5386" max="5386" width="30.7109375" style="214" customWidth="1"/>
    <col min="5387" max="5632" width="7.5703125" style="214"/>
    <col min="5633" max="5633" width="8.7109375" style="214" customWidth="1"/>
    <col min="5634" max="5634" width="45.7109375" style="214" customWidth="1"/>
    <col min="5635" max="5635" width="15.7109375" style="214" customWidth="1"/>
    <col min="5636" max="5637" width="17.7109375" style="214" customWidth="1"/>
    <col min="5638" max="5638" width="15.28515625" style="214" customWidth="1"/>
    <col min="5639" max="5639" width="35.7109375" style="214" customWidth="1"/>
    <col min="5640" max="5640" width="17.7109375" style="214" customWidth="1"/>
    <col min="5641" max="5641" width="15.28515625" style="214" customWidth="1"/>
    <col min="5642" max="5642" width="30.7109375" style="214" customWidth="1"/>
    <col min="5643" max="5888" width="7.5703125" style="214"/>
    <col min="5889" max="5889" width="8.7109375" style="214" customWidth="1"/>
    <col min="5890" max="5890" width="45.7109375" style="214" customWidth="1"/>
    <col min="5891" max="5891" width="15.7109375" style="214" customWidth="1"/>
    <col min="5892" max="5893" width="17.7109375" style="214" customWidth="1"/>
    <col min="5894" max="5894" width="15.28515625" style="214" customWidth="1"/>
    <col min="5895" max="5895" width="35.7109375" style="214" customWidth="1"/>
    <col min="5896" max="5896" width="17.7109375" style="214" customWidth="1"/>
    <col min="5897" max="5897" width="15.28515625" style="214" customWidth="1"/>
    <col min="5898" max="5898" width="30.7109375" style="214" customWidth="1"/>
    <col min="5899" max="6144" width="7.5703125" style="214"/>
    <col min="6145" max="6145" width="8.7109375" style="214" customWidth="1"/>
    <col min="6146" max="6146" width="45.7109375" style="214" customWidth="1"/>
    <col min="6147" max="6147" width="15.7109375" style="214" customWidth="1"/>
    <col min="6148" max="6149" width="17.7109375" style="214" customWidth="1"/>
    <col min="6150" max="6150" width="15.28515625" style="214" customWidth="1"/>
    <col min="6151" max="6151" width="35.7109375" style="214" customWidth="1"/>
    <col min="6152" max="6152" width="17.7109375" style="214" customWidth="1"/>
    <col min="6153" max="6153" width="15.28515625" style="214" customWidth="1"/>
    <col min="6154" max="6154" width="30.7109375" style="214" customWidth="1"/>
    <col min="6155" max="6400" width="7.5703125" style="214"/>
    <col min="6401" max="6401" width="8.7109375" style="214" customWidth="1"/>
    <col min="6402" max="6402" width="45.7109375" style="214" customWidth="1"/>
    <col min="6403" max="6403" width="15.7109375" style="214" customWidth="1"/>
    <col min="6404" max="6405" width="17.7109375" style="214" customWidth="1"/>
    <col min="6406" max="6406" width="15.28515625" style="214" customWidth="1"/>
    <col min="6407" max="6407" width="35.7109375" style="214" customWidth="1"/>
    <col min="6408" max="6408" width="17.7109375" style="214" customWidth="1"/>
    <col min="6409" max="6409" width="15.28515625" style="214" customWidth="1"/>
    <col min="6410" max="6410" width="30.7109375" style="214" customWidth="1"/>
    <col min="6411" max="6656" width="7.5703125" style="214"/>
    <col min="6657" max="6657" width="8.7109375" style="214" customWidth="1"/>
    <col min="6658" max="6658" width="45.7109375" style="214" customWidth="1"/>
    <col min="6659" max="6659" width="15.7109375" style="214" customWidth="1"/>
    <col min="6660" max="6661" width="17.7109375" style="214" customWidth="1"/>
    <col min="6662" max="6662" width="15.28515625" style="214" customWidth="1"/>
    <col min="6663" max="6663" width="35.7109375" style="214" customWidth="1"/>
    <col min="6664" max="6664" width="17.7109375" style="214" customWidth="1"/>
    <col min="6665" max="6665" width="15.28515625" style="214" customWidth="1"/>
    <col min="6666" max="6666" width="30.7109375" style="214" customWidth="1"/>
    <col min="6667" max="6912" width="7.5703125" style="214"/>
    <col min="6913" max="6913" width="8.7109375" style="214" customWidth="1"/>
    <col min="6914" max="6914" width="45.7109375" style="214" customWidth="1"/>
    <col min="6915" max="6915" width="15.7109375" style="214" customWidth="1"/>
    <col min="6916" max="6917" width="17.7109375" style="214" customWidth="1"/>
    <col min="6918" max="6918" width="15.28515625" style="214" customWidth="1"/>
    <col min="6919" max="6919" width="35.7109375" style="214" customWidth="1"/>
    <col min="6920" max="6920" width="17.7109375" style="214" customWidth="1"/>
    <col min="6921" max="6921" width="15.28515625" style="214" customWidth="1"/>
    <col min="6922" max="6922" width="30.7109375" style="214" customWidth="1"/>
    <col min="6923" max="7168" width="7.5703125" style="214"/>
    <col min="7169" max="7169" width="8.7109375" style="214" customWidth="1"/>
    <col min="7170" max="7170" width="45.7109375" style="214" customWidth="1"/>
    <col min="7171" max="7171" width="15.7109375" style="214" customWidth="1"/>
    <col min="7172" max="7173" width="17.7109375" style="214" customWidth="1"/>
    <col min="7174" max="7174" width="15.28515625" style="214" customWidth="1"/>
    <col min="7175" max="7175" width="35.7109375" style="214" customWidth="1"/>
    <col min="7176" max="7176" width="17.7109375" style="214" customWidth="1"/>
    <col min="7177" max="7177" width="15.28515625" style="214" customWidth="1"/>
    <col min="7178" max="7178" width="30.7109375" style="214" customWidth="1"/>
    <col min="7179" max="7424" width="7.5703125" style="214"/>
    <col min="7425" max="7425" width="8.7109375" style="214" customWidth="1"/>
    <col min="7426" max="7426" width="45.7109375" style="214" customWidth="1"/>
    <col min="7427" max="7427" width="15.7109375" style="214" customWidth="1"/>
    <col min="7428" max="7429" width="17.7109375" style="214" customWidth="1"/>
    <col min="7430" max="7430" width="15.28515625" style="214" customWidth="1"/>
    <col min="7431" max="7431" width="35.7109375" style="214" customWidth="1"/>
    <col min="7432" max="7432" width="17.7109375" style="214" customWidth="1"/>
    <col min="7433" max="7433" width="15.28515625" style="214" customWidth="1"/>
    <col min="7434" max="7434" width="30.7109375" style="214" customWidth="1"/>
    <col min="7435" max="7680" width="7.5703125" style="214"/>
    <col min="7681" max="7681" width="8.7109375" style="214" customWidth="1"/>
    <col min="7682" max="7682" width="45.7109375" style="214" customWidth="1"/>
    <col min="7683" max="7683" width="15.7109375" style="214" customWidth="1"/>
    <col min="7684" max="7685" width="17.7109375" style="214" customWidth="1"/>
    <col min="7686" max="7686" width="15.28515625" style="214" customWidth="1"/>
    <col min="7687" max="7687" width="35.7109375" style="214" customWidth="1"/>
    <col min="7688" max="7688" width="17.7109375" style="214" customWidth="1"/>
    <col min="7689" max="7689" width="15.28515625" style="214" customWidth="1"/>
    <col min="7690" max="7690" width="30.7109375" style="214" customWidth="1"/>
    <col min="7691" max="7936" width="7.5703125" style="214"/>
    <col min="7937" max="7937" width="8.7109375" style="214" customWidth="1"/>
    <col min="7938" max="7938" width="45.7109375" style="214" customWidth="1"/>
    <col min="7939" max="7939" width="15.7109375" style="214" customWidth="1"/>
    <col min="7940" max="7941" width="17.7109375" style="214" customWidth="1"/>
    <col min="7942" max="7942" width="15.28515625" style="214" customWidth="1"/>
    <col min="7943" max="7943" width="35.7109375" style="214" customWidth="1"/>
    <col min="7944" max="7944" width="17.7109375" style="214" customWidth="1"/>
    <col min="7945" max="7945" width="15.28515625" style="214" customWidth="1"/>
    <col min="7946" max="7946" width="30.7109375" style="214" customWidth="1"/>
    <col min="7947" max="8192" width="7.5703125" style="214"/>
    <col min="8193" max="8193" width="8.7109375" style="214" customWidth="1"/>
    <col min="8194" max="8194" width="45.7109375" style="214" customWidth="1"/>
    <col min="8195" max="8195" width="15.7109375" style="214" customWidth="1"/>
    <col min="8196" max="8197" width="17.7109375" style="214" customWidth="1"/>
    <col min="8198" max="8198" width="15.28515625" style="214" customWidth="1"/>
    <col min="8199" max="8199" width="35.7109375" style="214" customWidth="1"/>
    <col min="8200" max="8200" width="17.7109375" style="214" customWidth="1"/>
    <col min="8201" max="8201" width="15.28515625" style="214" customWidth="1"/>
    <col min="8202" max="8202" width="30.7109375" style="214" customWidth="1"/>
    <col min="8203" max="8448" width="7.5703125" style="214"/>
    <col min="8449" max="8449" width="8.7109375" style="214" customWidth="1"/>
    <col min="8450" max="8450" width="45.7109375" style="214" customWidth="1"/>
    <col min="8451" max="8451" width="15.7109375" style="214" customWidth="1"/>
    <col min="8452" max="8453" width="17.7109375" style="214" customWidth="1"/>
    <col min="8454" max="8454" width="15.28515625" style="214" customWidth="1"/>
    <col min="8455" max="8455" width="35.7109375" style="214" customWidth="1"/>
    <col min="8456" max="8456" width="17.7109375" style="214" customWidth="1"/>
    <col min="8457" max="8457" width="15.28515625" style="214" customWidth="1"/>
    <col min="8458" max="8458" width="30.7109375" style="214" customWidth="1"/>
    <col min="8459" max="8704" width="7.5703125" style="214"/>
    <col min="8705" max="8705" width="8.7109375" style="214" customWidth="1"/>
    <col min="8706" max="8706" width="45.7109375" style="214" customWidth="1"/>
    <col min="8707" max="8707" width="15.7109375" style="214" customWidth="1"/>
    <col min="8708" max="8709" width="17.7109375" style="214" customWidth="1"/>
    <col min="8710" max="8710" width="15.28515625" style="214" customWidth="1"/>
    <col min="8711" max="8711" width="35.7109375" style="214" customWidth="1"/>
    <col min="8712" max="8712" width="17.7109375" style="214" customWidth="1"/>
    <col min="8713" max="8713" width="15.28515625" style="214" customWidth="1"/>
    <col min="8714" max="8714" width="30.7109375" style="214" customWidth="1"/>
    <col min="8715" max="8960" width="7.5703125" style="214"/>
    <col min="8961" max="8961" width="8.7109375" style="214" customWidth="1"/>
    <col min="8962" max="8962" width="45.7109375" style="214" customWidth="1"/>
    <col min="8963" max="8963" width="15.7109375" style="214" customWidth="1"/>
    <col min="8964" max="8965" width="17.7109375" style="214" customWidth="1"/>
    <col min="8966" max="8966" width="15.28515625" style="214" customWidth="1"/>
    <col min="8967" max="8967" width="35.7109375" style="214" customWidth="1"/>
    <col min="8968" max="8968" width="17.7109375" style="214" customWidth="1"/>
    <col min="8969" max="8969" width="15.28515625" style="214" customWidth="1"/>
    <col min="8970" max="8970" width="30.7109375" style="214" customWidth="1"/>
    <col min="8971" max="9216" width="7.5703125" style="214"/>
    <col min="9217" max="9217" width="8.7109375" style="214" customWidth="1"/>
    <col min="9218" max="9218" width="45.7109375" style="214" customWidth="1"/>
    <col min="9219" max="9219" width="15.7109375" style="214" customWidth="1"/>
    <col min="9220" max="9221" width="17.7109375" style="214" customWidth="1"/>
    <col min="9222" max="9222" width="15.28515625" style="214" customWidth="1"/>
    <col min="9223" max="9223" width="35.7109375" style="214" customWidth="1"/>
    <col min="9224" max="9224" width="17.7109375" style="214" customWidth="1"/>
    <col min="9225" max="9225" width="15.28515625" style="214" customWidth="1"/>
    <col min="9226" max="9226" width="30.7109375" style="214" customWidth="1"/>
    <col min="9227" max="9472" width="7.5703125" style="214"/>
    <col min="9473" max="9473" width="8.7109375" style="214" customWidth="1"/>
    <col min="9474" max="9474" width="45.7109375" style="214" customWidth="1"/>
    <col min="9475" max="9475" width="15.7109375" style="214" customWidth="1"/>
    <col min="9476" max="9477" width="17.7109375" style="214" customWidth="1"/>
    <col min="9478" max="9478" width="15.28515625" style="214" customWidth="1"/>
    <col min="9479" max="9479" width="35.7109375" style="214" customWidth="1"/>
    <col min="9480" max="9480" width="17.7109375" style="214" customWidth="1"/>
    <col min="9481" max="9481" width="15.28515625" style="214" customWidth="1"/>
    <col min="9482" max="9482" width="30.7109375" style="214" customWidth="1"/>
    <col min="9483" max="9728" width="7.5703125" style="214"/>
    <col min="9729" max="9729" width="8.7109375" style="214" customWidth="1"/>
    <col min="9730" max="9730" width="45.7109375" style="214" customWidth="1"/>
    <col min="9731" max="9731" width="15.7109375" style="214" customWidth="1"/>
    <col min="9732" max="9733" width="17.7109375" style="214" customWidth="1"/>
    <col min="9734" max="9734" width="15.28515625" style="214" customWidth="1"/>
    <col min="9735" max="9735" width="35.7109375" style="214" customWidth="1"/>
    <col min="9736" max="9736" width="17.7109375" style="214" customWidth="1"/>
    <col min="9737" max="9737" width="15.28515625" style="214" customWidth="1"/>
    <col min="9738" max="9738" width="30.7109375" style="214" customWidth="1"/>
    <col min="9739" max="9984" width="7.5703125" style="214"/>
    <col min="9985" max="9985" width="8.7109375" style="214" customWidth="1"/>
    <col min="9986" max="9986" width="45.7109375" style="214" customWidth="1"/>
    <col min="9987" max="9987" width="15.7109375" style="214" customWidth="1"/>
    <col min="9988" max="9989" width="17.7109375" style="214" customWidth="1"/>
    <col min="9990" max="9990" width="15.28515625" style="214" customWidth="1"/>
    <col min="9991" max="9991" width="35.7109375" style="214" customWidth="1"/>
    <col min="9992" max="9992" width="17.7109375" style="214" customWidth="1"/>
    <col min="9993" max="9993" width="15.28515625" style="214" customWidth="1"/>
    <col min="9994" max="9994" width="30.7109375" style="214" customWidth="1"/>
    <col min="9995" max="10240" width="7.5703125" style="214"/>
    <col min="10241" max="10241" width="8.7109375" style="214" customWidth="1"/>
    <col min="10242" max="10242" width="45.7109375" style="214" customWidth="1"/>
    <col min="10243" max="10243" width="15.7109375" style="214" customWidth="1"/>
    <col min="10244" max="10245" width="17.7109375" style="214" customWidth="1"/>
    <col min="10246" max="10246" width="15.28515625" style="214" customWidth="1"/>
    <col min="10247" max="10247" width="35.7109375" style="214" customWidth="1"/>
    <col min="10248" max="10248" width="17.7109375" style="214" customWidth="1"/>
    <col min="10249" max="10249" width="15.28515625" style="214" customWidth="1"/>
    <col min="10250" max="10250" width="30.7109375" style="214" customWidth="1"/>
    <col min="10251" max="10496" width="7.5703125" style="214"/>
    <col min="10497" max="10497" width="8.7109375" style="214" customWidth="1"/>
    <col min="10498" max="10498" width="45.7109375" style="214" customWidth="1"/>
    <col min="10499" max="10499" width="15.7109375" style="214" customWidth="1"/>
    <col min="10500" max="10501" width="17.7109375" style="214" customWidth="1"/>
    <col min="10502" max="10502" width="15.28515625" style="214" customWidth="1"/>
    <col min="10503" max="10503" width="35.7109375" style="214" customWidth="1"/>
    <col min="10504" max="10504" width="17.7109375" style="214" customWidth="1"/>
    <col min="10505" max="10505" width="15.28515625" style="214" customWidth="1"/>
    <col min="10506" max="10506" width="30.7109375" style="214" customWidth="1"/>
    <col min="10507" max="10752" width="7.5703125" style="214"/>
    <col min="10753" max="10753" width="8.7109375" style="214" customWidth="1"/>
    <col min="10754" max="10754" width="45.7109375" style="214" customWidth="1"/>
    <col min="10755" max="10755" width="15.7109375" style="214" customWidth="1"/>
    <col min="10756" max="10757" width="17.7109375" style="214" customWidth="1"/>
    <col min="10758" max="10758" width="15.28515625" style="214" customWidth="1"/>
    <col min="10759" max="10759" width="35.7109375" style="214" customWidth="1"/>
    <col min="10760" max="10760" width="17.7109375" style="214" customWidth="1"/>
    <col min="10761" max="10761" width="15.28515625" style="214" customWidth="1"/>
    <col min="10762" max="10762" width="30.7109375" style="214" customWidth="1"/>
    <col min="10763" max="11008" width="7.5703125" style="214"/>
    <col min="11009" max="11009" width="8.7109375" style="214" customWidth="1"/>
    <col min="11010" max="11010" width="45.7109375" style="214" customWidth="1"/>
    <col min="11011" max="11011" width="15.7109375" style="214" customWidth="1"/>
    <col min="11012" max="11013" width="17.7109375" style="214" customWidth="1"/>
    <col min="11014" max="11014" width="15.28515625" style="214" customWidth="1"/>
    <col min="11015" max="11015" width="35.7109375" style="214" customWidth="1"/>
    <col min="11016" max="11016" width="17.7109375" style="214" customWidth="1"/>
    <col min="11017" max="11017" width="15.28515625" style="214" customWidth="1"/>
    <col min="11018" max="11018" width="30.7109375" style="214" customWidth="1"/>
    <col min="11019" max="11264" width="7.5703125" style="214"/>
    <col min="11265" max="11265" width="8.7109375" style="214" customWidth="1"/>
    <col min="11266" max="11266" width="45.7109375" style="214" customWidth="1"/>
    <col min="11267" max="11267" width="15.7109375" style="214" customWidth="1"/>
    <col min="11268" max="11269" width="17.7109375" style="214" customWidth="1"/>
    <col min="11270" max="11270" width="15.28515625" style="214" customWidth="1"/>
    <col min="11271" max="11271" width="35.7109375" style="214" customWidth="1"/>
    <col min="11272" max="11272" width="17.7109375" style="214" customWidth="1"/>
    <col min="11273" max="11273" width="15.28515625" style="214" customWidth="1"/>
    <col min="11274" max="11274" width="30.7109375" style="214" customWidth="1"/>
    <col min="11275" max="11520" width="7.5703125" style="214"/>
    <col min="11521" max="11521" width="8.7109375" style="214" customWidth="1"/>
    <col min="11522" max="11522" width="45.7109375" style="214" customWidth="1"/>
    <col min="11523" max="11523" width="15.7109375" style="214" customWidth="1"/>
    <col min="11524" max="11525" width="17.7109375" style="214" customWidth="1"/>
    <col min="11526" max="11526" width="15.28515625" style="214" customWidth="1"/>
    <col min="11527" max="11527" width="35.7109375" style="214" customWidth="1"/>
    <col min="11528" max="11528" width="17.7109375" style="214" customWidth="1"/>
    <col min="11529" max="11529" width="15.28515625" style="214" customWidth="1"/>
    <col min="11530" max="11530" width="30.7109375" style="214" customWidth="1"/>
    <col min="11531" max="11776" width="7.5703125" style="214"/>
    <col min="11777" max="11777" width="8.7109375" style="214" customWidth="1"/>
    <col min="11778" max="11778" width="45.7109375" style="214" customWidth="1"/>
    <col min="11779" max="11779" width="15.7109375" style="214" customWidth="1"/>
    <col min="11780" max="11781" width="17.7109375" style="214" customWidth="1"/>
    <col min="11782" max="11782" width="15.28515625" style="214" customWidth="1"/>
    <col min="11783" max="11783" width="35.7109375" style="214" customWidth="1"/>
    <col min="11784" max="11784" width="17.7109375" style="214" customWidth="1"/>
    <col min="11785" max="11785" width="15.28515625" style="214" customWidth="1"/>
    <col min="11786" max="11786" width="30.7109375" style="214" customWidth="1"/>
    <col min="11787" max="12032" width="7.5703125" style="214"/>
    <col min="12033" max="12033" width="8.7109375" style="214" customWidth="1"/>
    <col min="12034" max="12034" width="45.7109375" style="214" customWidth="1"/>
    <col min="12035" max="12035" width="15.7109375" style="214" customWidth="1"/>
    <col min="12036" max="12037" width="17.7109375" style="214" customWidth="1"/>
    <col min="12038" max="12038" width="15.28515625" style="214" customWidth="1"/>
    <col min="12039" max="12039" width="35.7109375" style="214" customWidth="1"/>
    <col min="12040" max="12040" width="17.7109375" style="214" customWidth="1"/>
    <col min="12041" max="12041" width="15.28515625" style="214" customWidth="1"/>
    <col min="12042" max="12042" width="30.7109375" style="214" customWidth="1"/>
    <col min="12043" max="12288" width="7.5703125" style="214"/>
    <col min="12289" max="12289" width="8.7109375" style="214" customWidth="1"/>
    <col min="12290" max="12290" width="45.7109375" style="214" customWidth="1"/>
    <col min="12291" max="12291" width="15.7109375" style="214" customWidth="1"/>
    <col min="12292" max="12293" width="17.7109375" style="214" customWidth="1"/>
    <col min="12294" max="12294" width="15.28515625" style="214" customWidth="1"/>
    <col min="12295" max="12295" width="35.7109375" style="214" customWidth="1"/>
    <col min="12296" max="12296" width="17.7109375" style="214" customWidth="1"/>
    <col min="12297" max="12297" width="15.28515625" style="214" customWidth="1"/>
    <col min="12298" max="12298" width="30.7109375" style="214" customWidth="1"/>
    <col min="12299" max="12544" width="7.5703125" style="214"/>
    <col min="12545" max="12545" width="8.7109375" style="214" customWidth="1"/>
    <col min="12546" max="12546" width="45.7109375" style="214" customWidth="1"/>
    <col min="12547" max="12547" width="15.7109375" style="214" customWidth="1"/>
    <col min="12548" max="12549" width="17.7109375" style="214" customWidth="1"/>
    <col min="12550" max="12550" width="15.28515625" style="214" customWidth="1"/>
    <col min="12551" max="12551" width="35.7109375" style="214" customWidth="1"/>
    <col min="12552" max="12552" width="17.7109375" style="214" customWidth="1"/>
    <col min="12553" max="12553" width="15.28515625" style="214" customWidth="1"/>
    <col min="12554" max="12554" width="30.7109375" style="214" customWidth="1"/>
    <col min="12555" max="12800" width="7.5703125" style="214"/>
    <col min="12801" max="12801" width="8.7109375" style="214" customWidth="1"/>
    <col min="12802" max="12802" width="45.7109375" style="214" customWidth="1"/>
    <col min="12803" max="12803" width="15.7109375" style="214" customWidth="1"/>
    <col min="12804" max="12805" width="17.7109375" style="214" customWidth="1"/>
    <col min="12806" max="12806" width="15.28515625" style="214" customWidth="1"/>
    <col min="12807" max="12807" width="35.7109375" style="214" customWidth="1"/>
    <col min="12808" max="12808" width="17.7109375" style="214" customWidth="1"/>
    <col min="12809" max="12809" width="15.28515625" style="214" customWidth="1"/>
    <col min="12810" max="12810" width="30.7109375" style="214" customWidth="1"/>
    <col min="12811" max="13056" width="7.5703125" style="214"/>
    <col min="13057" max="13057" width="8.7109375" style="214" customWidth="1"/>
    <col min="13058" max="13058" width="45.7109375" style="214" customWidth="1"/>
    <col min="13059" max="13059" width="15.7109375" style="214" customWidth="1"/>
    <col min="13060" max="13061" width="17.7109375" style="214" customWidth="1"/>
    <col min="13062" max="13062" width="15.28515625" style="214" customWidth="1"/>
    <col min="13063" max="13063" width="35.7109375" style="214" customWidth="1"/>
    <col min="13064" max="13064" width="17.7109375" style="214" customWidth="1"/>
    <col min="13065" max="13065" width="15.28515625" style="214" customWidth="1"/>
    <col min="13066" max="13066" width="30.7109375" style="214" customWidth="1"/>
    <col min="13067" max="13312" width="7.5703125" style="214"/>
    <col min="13313" max="13313" width="8.7109375" style="214" customWidth="1"/>
    <col min="13314" max="13314" width="45.7109375" style="214" customWidth="1"/>
    <col min="13315" max="13315" width="15.7109375" style="214" customWidth="1"/>
    <col min="13316" max="13317" width="17.7109375" style="214" customWidth="1"/>
    <col min="13318" max="13318" width="15.28515625" style="214" customWidth="1"/>
    <col min="13319" max="13319" width="35.7109375" style="214" customWidth="1"/>
    <col min="13320" max="13320" width="17.7109375" style="214" customWidth="1"/>
    <col min="13321" max="13321" width="15.28515625" style="214" customWidth="1"/>
    <col min="13322" max="13322" width="30.7109375" style="214" customWidth="1"/>
    <col min="13323" max="13568" width="7.5703125" style="214"/>
    <col min="13569" max="13569" width="8.7109375" style="214" customWidth="1"/>
    <col min="13570" max="13570" width="45.7109375" style="214" customWidth="1"/>
    <col min="13571" max="13571" width="15.7109375" style="214" customWidth="1"/>
    <col min="13572" max="13573" width="17.7109375" style="214" customWidth="1"/>
    <col min="13574" max="13574" width="15.28515625" style="214" customWidth="1"/>
    <col min="13575" max="13575" width="35.7109375" style="214" customWidth="1"/>
    <col min="13576" max="13576" width="17.7109375" style="214" customWidth="1"/>
    <col min="13577" max="13577" width="15.28515625" style="214" customWidth="1"/>
    <col min="13578" max="13578" width="30.7109375" style="214" customWidth="1"/>
    <col min="13579" max="13824" width="7.5703125" style="214"/>
    <col min="13825" max="13825" width="8.7109375" style="214" customWidth="1"/>
    <col min="13826" max="13826" width="45.7109375" style="214" customWidth="1"/>
    <col min="13827" max="13827" width="15.7109375" style="214" customWidth="1"/>
    <col min="13828" max="13829" width="17.7109375" style="214" customWidth="1"/>
    <col min="13830" max="13830" width="15.28515625" style="214" customWidth="1"/>
    <col min="13831" max="13831" width="35.7109375" style="214" customWidth="1"/>
    <col min="13832" max="13832" width="17.7109375" style="214" customWidth="1"/>
    <col min="13833" max="13833" width="15.28515625" style="214" customWidth="1"/>
    <col min="13834" max="13834" width="30.7109375" style="214" customWidth="1"/>
    <col min="13835" max="14080" width="7.5703125" style="214"/>
    <col min="14081" max="14081" width="8.7109375" style="214" customWidth="1"/>
    <col min="14082" max="14082" width="45.7109375" style="214" customWidth="1"/>
    <col min="14083" max="14083" width="15.7109375" style="214" customWidth="1"/>
    <col min="14084" max="14085" width="17.7109375" style="214" customWidth="1"/>
    <col min="14086" max="14086" width="15.28515625" style="214" customWidth="1"/>
    <col min="14087" max="14087" width="35.7109375" style="214" customWidth="1"/>
    <col min="14088" max="14088" width="17.7109375" style="214" customWidth="1"/>
    <col min="14089" max="14089" width="15.28515625" style="214" customWidth="1"/>
    <col min="14090" max="14090" width="30.7109375" style="214" customWidth="1"/>
    <col min="14091" max="14336" width="7.5703125" style="214"/>
    <col min="14337" max="14337" width="8.7109375" style="214" customWidth="1"/>
    <col min="14338" max="14338" width="45.7109375" style="214" customWidth="1"/>
    <col min="14339" max="14339" width="15.7109375" style="214" customWidth="1"/>
    <col min="14340" max="14341" width="17.7109375" style="214" customWidth="1"/>
    <col min="14342" max="14342" width="15.28515625" style="214" customWidth="1"/>
    <col min="14343" max="14343" width="35.7109375" style="214" customWidth="1"/>
    <col min="14344" max="14344" width="17.7109375" style="214" customWidth="1"/>
    <col min="14345" max="14345" width="15.28515625" style="214" customWidth="1"/>
    <col min="14346" max="14346" width="30.7109375" style="214" customWidth="1"/>
    <col min="14347" max="14592" width="7.5703125" style="214"/>
    <col min="14593" max="14593" width="8.7109375" style="214" customWidth="1"/>
    <col min="14594" max="14594" width="45.7109375" style="214" customWidth="1"/>
    <col min="14595" max="14595" width="15.7109375" style="214" customWidth="1"/>
    <col min="14596" max="14597" width="17.7109375" style="214" customWidth="1"/>
    <col min="14598" max="14598" width="15.28515625" style="214" customWidth="1"/>
    <col min="14599" max="14599" width="35.7109375" style="214" customWidth="1"/>
    <col min="14600" max="14600" width="17.7109375" style="214" customWidth="1"/>
    <col min="14601" max="14601" width="15.28515625" style="214" customWidth="1"/>
    <col min="14602" max="14602" width="30.7109375" style="214" customWidth="1"/>
    <col min="14603" max="14848" width="7.5703125" style="214"/>
    <col min="14849" max="14849" width="8.7109375" style="214" customWidth="1"/>
    <col min="14850" max="14850" width="45.7109375" style="214" customWidth="1"/>
    <col min="14851" max="14851" width="15.7109375" style="214" customWidth="1"/>
    <col min="14852" max="14853" width="17.7109375" style="214" customWidth="1"/>
    <col min="14854" max="14854" width="15.28515625" style="214" customWidth="1"/>
    <col min="14855" max="14855" width="35.7109375" style="214" customWidth="1"/>
    <col min="14856" max="14856" width="17.7109375" style="214" customWidth="1"/>
    <col min="14857" max="14857" width="15.28515625" style="214" customWidth="1"/>
    <col min="14858" max="14858" width="30.7109375" style="214" customWidth="1"/>
    <col min="14859" max="15104" width="7.5703125" style="214"/>
    <col min="15105" max="15105" width="8.7109375" style="214" customWidth="1"/>
    <col min="15106" max="15106" width="45.7109375" style="214" customWidth="1"/>
    <col min="15107" max="15107" width="15.7109375" style="214" customWidth="1"/>
    <col min="15108" max="15109" width="17.7109375" style="214" customWidth="1"/>
    <col min="15110" max="15110" width="15.28515625" style="214" customWidth="1"/>
    <col min="15111" max="15111" width="35.7109375" style="214" customWidth="1"/>
    <col min="15112" max="15112" width="17.7109375" style="214" customWidth="1"/>
    <col min="15113" max="15113" width="15.28515625" style="214" customWidth="1"/>
    <col min="15114" max="15114" width="30.7109375" style="214" customWidth="1"/>
    <col min="15115" max="15360" width="7.5703125" style="214"/>
    <col min="15361" max="15361" width="8.7109375" style="214" customWidth="1"/>
    <col min="15362" max="15362" width="45.7109375" style="214" customWidth="1"/>
    <col min="15363" max="15363" width="15.7109375" style="214" customWidth="1"/>
    <col min="15364" max="15365" width="17.7109375" style="214" customWidth="1"/>
    <col min="15366" max="15366" width="15.28515625" style="214" customWidth="1"/>
    <col min="15367" max="15367" width="35.7109375" style="214" customWidth="1"/>
    <col min="15368" max="15368" width="17.7109375" style="214" customWidth="1"/>
    <col min="15369" max="15369" width="15.28515625" style="214" customWidth="1"/>
    <col min="15370" max="15370" width="30.7109375" style="214" customWidth="1"/>
    <col min="15371" max="15616" width="7.5703125" style="214"/>
    <col min="15617" max="15617" width="8.7109375" style="214" customWidth="1"/>
    <col min="15618" max="15618" width="45.7109375" style="214" customWidth="1"/>
    <col min="15619" max="15619" width="15.7109375" style="214" customWidth="1"/>
    <col min="15620" max="15621" width="17.7109375" style="214" customWidth="1"/>
    <col min="15622" max="15622" width="15.28515625" style="214" customWidth="1"/>
    <col min="15623" max="15623" width="35.7109375" style="214" customWidth="1"/>
    <col min="15624" max="15624" width="17.7109375" style="214" customWidth="1"/>
    <col min="15625" max="15625" width="15.28515625" style="214" customWidth="1"/>
    <col min="15626" max="15626" width="30.7109375" style="214" customWidth="1"/>
    <col min="15627" max="15872" width="7.5703125" style="214"/>
    <col min="15873" max="15873" width="8.7109375" style="214" customWidth="1"/>
    <col min="15874" max="15874" width="45.7109375" style="214" customWidth="1"/>
    <col min="15875" max="15875" width="15.7109375" style="214" customWidth="1"/>
    <col min="15876" max="15877" width="17.7109375" style="214" customWidth="1"/>
    <col min="15878" max="15878" width="15.28515625" style="214" customWidth="1"/>
    <col min="15879" max="15879" width="35.7109375" style="214" customWidth="1"/>
    <col min="15880" max="15880" width="17.7109375" style="214" customWidth="1"/>
    <col min="15881" max="15881" width="15.28515625" style="214" customWidth="1"/>
    <col min="15882" max="15882" width="30.7109375" style="214" customWidth="1"/>
    <col min="15883" max="16128" width="7.5703125" style="214"/>
    <col min="16129" max="16129" width="8.7109375" style="214" customWidth="1"/>
    <col min="16130" max="16130" width="45.7109375" style="214" customWidth="1"/>
    <col min="16131" max="16131" width="15.7109375" style="214" customWidth="1"/>
    <col min="16132" max="16133" width="17.7109375" style="214" customWidth="1"/>
    <col min="16134" max="16134" width="15.28515625" style="214" customWidth="1"/>
    <col min="16135" max="16135" width="35.7109375" style="214" customWidth="1"/>
    <col min="16136" max="16136" width="17.7109375" style="214" customWidth="1"/>
    <col min="16137" max="16137" width="15.28515625" style="214" customWidth="1"/>
    <col min="16138" max="16138" width="30.7109375" style="214" customWidth="1"/>
    <col min="16139" max="16384" width="7.5703125" style="214"/>
  </cols>
  <sheetData>
    <row r="2" spans="1:10" ht="18" customHeight="1" x14ac:dyDescent="0.25">
      <c r="A2" s="1345" t="s">
        <v>868</v>
      </c>
      <c r="B2" s="1345"/>
      <c r="C2" s="1345"/>
      <c r="D2" s="1345"/>
      <c r="E2" s="1345"/>
      <c r="F2" s="1345"/>
      <c r="G2" s="1345"/>
      <c r="H2" s="1345"/>
      <c r="I2" s="1345"/>
      <c r="J2" s="1345"/>
    </row>
    <row r="3" spans="1:10" ht="18" customHeight="1" x14ac:dyDescent="0.25">
      <c r="A3" s="1345" t="s">
        <v>89</v>
      </c>
      <c r="B3" s="1345"/>
      <c r="C3" s="1345"/>
      <c r="D3" s="1345"/>
      <c r="E3" s="1345"/>
      <c r="F3" s="1345"/>
      <c r="G3" s="1345"/>
      <c r="H3" s="1345"/>
      <c r="I3" s="1345"/>
      <c r="J3" s="1345"/>
    </row>
    <row r="4" spans="1:10" x14ac:dyDescent="0.25">
      <c r="A4" s="1428" t="s">
        <v>399</v>
      </c>
      <c r="B4" s="1428"/>
      <c r="C4" s="1428"/>
      <c r="D4" s="1428"/>
      <c r="E4" s="1428"/>
      <c r="F4" s="1428"/>
      <c r="G4" s="1428"/>
      <c r="H4" s="1428"/>
      <c r="I4" s="1428"/>
      <c r="J4" s="1428"/>
    </row>
    <row r="5" spans="1:10" x14ac:dyDescent="0.25">
      <c r="A5" s="1358" t="s">
        <v>915</v>
      </c>
      <c r="B5" s="1358"/>
      <c r="C5" s="1358"/>
      <c r="D5" s="1358"/>
      <c r="E5" s="1358"/>
      <c r="F5" s="1358"/>
      <c r="G5" s="1358"/>
      <c r="H5" s="1358"/>
      <c r="I5" s="1358"/>
      <c r="J5" s="1358"/>
    </row>
    <row r="6" spans="1:10" x14ac:dyDescent="0.25">
      <c r="A6" s="1429"/>
      <c r="B6" s="1429"/>
      <c r="C6" s="1429"/>
      <c r="D6" s="1429"/>
      <c r="E6" s="1429"/>
      <c r="F6" s="1429"/>
      <c r="G6" s="1429"/>
      <c r="H6" s="1429"/>
      <c r="I6" s="1429"/>
      <c r="J6" s="1429"/>
    </row>
    <row r="7" spans="1:10" ht="137.25" customHeight="1" x14ac:dyDescent="0.25">
      <c r="A7" s="1305" t="s">
        <v>1</v>
      </c>
      <c r="B7" s="1315" t="s">
        <v>2</v>
      </c>
      <c r="C7" s="1315" t="s">
        <v>3</v>
      </c>
      <c r="D7" s="64" t="s">
        <v>866</v>
      </c>
      <c r="E7" s="376" t="s">
        <v>919</v>
      </c>
      <c r="F7" s="376" t="s">
        <v>4</v>
      </c>
      <c r="G7" s="1315" t="s">
        <v>5</v>
      </c>
      <c r="H7" s="1315" t="s">
        <v>920</v>
      </c>
      <c r="I7" s="1315" t="s">
        <v>6</v>
      </c>
      <c r="J7" s="1315" t="s">
        <v>7</v>
      </c>
    </row>
    <row r="8" spans="1:10" s="217" customFormat="1" ht="20.25" customHeight="1" x14ac:dyDescent="0.25">
      <c r="A8" s="215">
        <v>1</v>
      </c>
      <c r="B8" s="216">
        <v>2</v>
      </c>
      <c r="C8" s="216">
        <v>3</v>
      </c>
      <c r="D8" s="216">
        <v>4</v>
      </c>
      <c r="E8" s="216">
        <v>5</v>
      </c>
      <c r="F8" s="216">
        <v>6</v>
      </c>
      <c r="G8" s="216">
        <v>7</v>
      </c>
      <c r="H8" s="216">
        <v>8</v>
      </c>
      <c r="I8" s="216">
        <v>9</v>
      </c>
      <c r="J8" s="65">
        <v>10</v>
      </c>
    </row>
    <row r="9" spans="1:10" s="217" customFormat="1" ht="20.25" customHeight="1" x14ac:dyDescent="0.25">
      <c r="A9" s="1427" t="s">
        <v>400</v>
      </c>
      <c r="B9" s="1427"/>
      <c r="C9" s="1427"/>
      <c r="D9" s="1427"/>
      <c r="E9" s="1427"/>
      <c r="F9" s="1427"/>
      <c r="G9" s="1427"/>
      <c r="H9" s="1427"/>
      <c r="I9" s="1427"/>
      <c r="J9" s="1427"/>
    </row>
    <row r="10" spans="1:10" s="217" customFormat="1" ht="20.25" customHeight="1" x14ac:dyDescent="0.25">
      <c r="A10" s="1430" t="s">
        <v>10</v>
      </c>
      <c r="B10" s="1431" t="s">
        <v>401</v>
      </c>
      <c r="C10" s="353" t="s">
        <v>18</v>
      </c>
      <c r="D10" s="218">
        <f>D11+D12</f>
        <v>305030.3</v>
      </c>
      <c r="E10" s="218">
        <f>E11+E12</f>
        <v>131894.40000000002</v>
      </c>
      <c r="F10" s="219">
        <f>E10/D10*100</f>
        <v>43.239769950722938</v>
      </c>
      <c r="G10" s="1274"/>
      <c r="H10" s="218">
        <f>H11+H12</f>
        <v>131894.40000000002</v>
      </c>
      <c r="I10" s="219">
        <f>H10/D10*100</f>
        <v>43.239769950722938</v>
      </c>
      <c r="J10" s="1274"/>
    </row>
    <row r="11" spans="1:10" s="28" customFormat="1" ht="90" x14ac:dyDescent="0.25">
      <c r="A11" s="1430"/>
      <c r="B11" s="1431"/>
      <c r="C11" s="220" t="s">
        <v>23</v>
      </c>
      <c r="D11" s="1301">
        <f>D13+D19+D25+D31</f>
        <v>299230.3</v>
      </c>
      <c r="E11" s="1301">
        <f>E13+E19+E25</f>
        <v>129894.40000000001</v>
      </c>
      <c r="F11" s="1301">
        <f t="shared" ref="F11:F31" si="0">E11/D11*100</f>
        <v>43.409507660153409</v>
      </c>
      <c r="G11" s="1517"/>
      <c r="H11" s="1301">
        <f t="shared" ref="H11:H14" si="1">E11</f>
        <v>129894.40000000001</v>
      </c>
      <c r="I11" s="1301">
        <f t="shared" ref="I11:I17" si="2">H11/D11*100</f>
        <v>43.409507660153409</v>
      </c>
      <c r="J11" s="163"/>
    </row>
    <row r="12" spans="1:10" s="28" customFormat="1" ht="63.75" customHeight="1" x14ac:dyDescent="0.25">
      <c r="A12" s="1430"/>
      <c r="B12" s="1431"/>
      <c r="C12" s="220" t="s">
        <v>24</v>
      </c>
      <c r="D12" s="1301">
        <f>D20</f>
        <v>5800</v>
      </c>
      <c r="E12" s="1301">
        <f>E20</f>
        <v>2000</v>
      </c>
      <c r="F12" s="1301">
        <f t="shared" si="0"/>
        <v>34.482758620689658</v>
      </c>
      <c r="G12" s="1517"/>
      <c r="H12" s="1301">
        <f>E12</f>
        <v>2000</v>
      </c>
      <c r="I12" s="1301">
        <f t="shared" si="2"/>
        <v>34.482758620689658</v>
      </c>
      <c r="J12" s="163"/>
    </row>
    <row r="13" spans="1:10" s="28" customFormat="1" ht="165.75" customHeight="1" x14ac:dyDescent="0.25">
      <c r="A13" s="1277" t="s">
        <v>12</v>
      </c>
      <c r="B13" s="56" t="s">
        <v>951</v>
      </c>
      <c r="C13" s="221" t="s">
        <v>23</v>
      </c>
      <c r="D13" s="376">
        <v>264720.3</v>
      </c>
      <c r="E13" s="376">
        <f>E14+E15+E16+E17</f>
        <v>126724.8</v>
      </c>
      <c r="F13" s="1280">
        <f t="shared" si="0"/>
        <v>47.871205948316017</v>
      </c>
      <c r="G13" s="1300" t="s">
        <v>860</v>
      </c>
      <c r="H13" s="1280">
        <f>H14+H15+H16+H17</f>
        <v>126724.8</v>
      </c>
      <c r="I13" s="1280">
        <f t="shared" si="2"/>
        <v>47.871205948316017</v>
      </c>
      <c r="J13" s="1241" t="s">
        <v>871</v>
      </c>
    </row>
    <row r="14" spans="1:10" ht="90" x14ac:dyDescent="0.25">
      <c r="A14" s="1277" t="s">
        <v>93</v>
      </c>
      <c r="B14" s="1272" t="s">
        <v>952</v>
      </c>
      <c r="C14" s="1278" t="s">
        <v>23</v>
      </c>
      <c r="D14" s="588">
        <v>0</v>
      </c>
      <c r="E14" s="588">
        <v>0</v>
      </c>
      <c r="F14" s="1280">
        <v>0</v>
      </c>
      <c r="G14" s="1300"/>
      <c r="H14" s="1280">
        <f t="shared" si="1"/>
        <v>0</v>
      </c>
      <c r="I14" s="1280">
        <v>0</v>
      </c>
      <c r="J14" s="464" t="s">
        <v>985</v>
      </c>
    </row>
    <row r="15" spans="1:10" ht="95.25" customHeight="1" x14ac:dyDescent="0.25">
      <c r="A15" s="1277" t="s">
        <v>94</v>
      </c>
      <c r="B15" s="1272" t="s">
        <v>953</v>
      </c>
      <c r="C15" s="1278" t="s">
        <v>23</v>
      </c>
      <c r="D15" s="588">
        <v>18179.5</v>
      </c>
      <c r="E15" s="588">
        <v>7447</v>
      </c>
      <c r="F15" s="1280">
        <f>E15/D15*100</f>
        <v>40.963722874666516</v>
      </c>
      <c r="G15" s="1300" t="s">
        <v>809</v>
      </c>
      <c r="H15" s="1280">
        <f>E15</f>
        <v>7447</v>
      </c>
      <c r="I15" s="1280">
        <f t="shared" si="2"/>
        <v>40.963722874666516</v>
      </c>
      <c r="J15" s="464"/>
    </row>
    <row r="16" spans="1:10" ht="207.75" customHeight="1" x14ac:dyDescent="0.25">
      <c r="A16" s="1277" t="s">
        <v>402</v>
      </c>
      <c r="B16" s="222" t="s">
        <v>954</v>
      </c>
      <c r="C16" s="1278" t="s">
        <v>23</v>
      </c>
      <c r="D16" s="588">
        <v>215082.3</v>
      </c>
      <c r="E16" s="588">
        <v>103548.5</v>
      </c>
      <c r="F16" s="1280">
        <f t="shared" si="0"/>
        <v>48.143664076495376</v>
      </c>
      <c r="G16" s="1300" t="s">
        <v>955</v>
      </c>
      <c r="H16" s="1280">
        <f>E16</f>
        <v>103548.5</v>
      </c>
      <c r="I16" s="1280">
        <f t="shared" si="2"/>
        <v>48.143664076495376</v>
      </c>
      <c r="J16" s="464"/>
    </row>
    <row r="17" spans="1:10" ht="162" x14ac:dyDescent="0.25">
      <c r="A17" s="1277" t="s">
        <v>403</v>
      </c>
      <c r="B17" s="222" t="s">
        <v>956</v>
      </c>
      <c r="C17" s="1278" t="s">
        <v>23</v>
      </c>
      <c r="D17" s="588">
        <v>31458.5</v>
      </c>
      <c r="E17" s="588">
        <v>15729.3</v>
      </c>
      <c r="F17" s="1280">
        <f t="shared" si="0"/>
        <v>50.000158939555284</v>
      </c>
      <c r="G17" s="460" t="s">
        <v>957</v>
      </c>
      <c r="H17" s="1280">
        <f>E17</f>
        <v>15729.3</v>
      </c>
      <c r="I17" s="1280">
        <f t="shared" si="2"/>
        <v>50.000158939555284</v>
      </c>
      <c r="J17" s="464"/>
    </row>
    <row r="18" spans="1:10" x14ac:dyDescent="0.25">
      <c r="A18" s="1432" t="s">
        <v>13</v>
      </c>
      <c r="B18" s="1433" t="s">
        <v>958</v>
      </c>
      <c r="C18" s="1278" t="s">
        <v>18</v>
      </c>
      <c r="D18" s="588">
        <f>D19+D20</f>
        <v>11345</v>
      </c>
      <c r="E18" s="588">
        <f>E19+E20</f>
        <v>3835</v>
      </c>
      <c r="F18" s="1280">
        <f>E18/D18*100</f>
        <v>33.803437637725871</v>
      </c>
      <c r="G18" s="1361" t="s">
        <v>865</v>
      </c>
      <c r="H18" s="1280">
        <f>H19+H20</f>
        <v>3835</v>
      </c>
      <c r="I18" s="1280">
        <f>H18/D18*100</f>
        <v>33.803437637725871</v>
      </c>
      <c r="J18" s="1343"/>
    </row>
    <row r="19" spans="1:10" ht="92.25" customHeight="1" x14ac:dyDescent="0.25">
      <c r="A19" s="1432"/>
      <c r="B19" s="1433"/>
      <c r="C19" s="221" t="s">
        <v>23</v>
      </c>
      <c r="D19" s="1280">
        <f>D21+D23</f>
        <v>5545</v>
      </c>
      <c r="E19" s="1280">
        <f>E21</f>
        <v>1835</v>
      </c>
      <c r="F19" s="1280">
        <f t="shared" si="0"/>
        <v>33.092876465284036</v>
      </c>
      <c r="G19" s="1361"/>
      <c r="H19" s="1280">
        <f t="shared" ref="H19:I36" si="3">E19</f>
        <v>1835</v>
      </c>
      <c r="I19" s="1280">
        <f t="shared" ref="I19:I31" si="4">H19/D19*100</f>
        <v>33.092876465284036</v>
      </c>
      <c r="J19" s="1343"/>
    </row>
    <row r="20" spans="1:10" ht="54" x14ac:dyDescent="0.25">
      <c r="A20" s="1432"/>
      <c r="B20" s="1433"/>
      <c r="C20" s="1278" t="s">
        <v>24</v>
      </c>
      <c r="D20" s="1280">
        <f>D22+D24</f>
        <v>5800</v>
      </c>
      <c r="E20" s="1280">
        <f>E22</f>
        <v>2000</v>
      </c>
      <c r="F20" s="1280">
        <f t="shared" si="0"/>
        <v>34.482758620689658</v>
      </c>
      <c r="G20" s="1361"/>
      <c r="H20" s="1280">
        <f t="shared" si="3"/>
        <v>2000</v>
      </c>
      <c r="I20" s="1280">
        <f t="shared" si="4"/>
        <v>34.482758620689658</v>
      </c>
      <c r="J20" s="1343"/>
    </row>
    <row r="21" spans="1:10" ht="184.5" customHeight="1" x14ac:dyDescent="0.25">
      <c r="A21" s="1277" t="s">
        <v>40</v>
      </c>
      <c r="B21" s="1272" t="s">
        <v>959</v>
      </c>
      <c r="C21" s="221" t="s">
        <v>23</v>
      </c>
      <c r="D21" s="1280">
        <v>5145</v>
      </c>
      <c r="E21" s="1280">
        <v>1835</v>
      </c>
      <c r="F21" s="1280">
        <f>E21/D21*100</f>
        <v>35.665694849368315</v>
      </c>
      <c r="G21" s="1241" t="s">
        <v>960</v>
      </c>
      <c r="H21" s="1280">
        <f>E21</f>
        <v>1835</v>
      </c>
      <c r="I21" s="1280">
        <f>H21/D21*100</f>
        <v>35.665694849368315</v>
      </c>
      <c r="J21" s="1241" t="s">
        <v>934</v>
      </c>
    </row>
    <row r="22" spans="1:10" ht="108" x14ac:dyDescent="0.25">
      <c r="A22" s="1277" t="s">
        <v>42</v>
      </c>
      <c r="B22" s="1272" t="s">
        <v>961</v>
      </c>
      <c r="C22" s="1278" t="s">
        <v>24</v>
      </c>
      <c r="D22" s="1280">
        <v>4000</v>
      </c>
      <c r="E22" s="1280">
        <v>2000</v>
      </c>
      <c r="F22" s="1280">
        <f>E22/D22*100</f>
        <v>50</v>
      </c>
      <c r="G22" s="1241" t="s">
        <v>894</v>
      </c>
      <c r="H22" s="1280">
        <f>E22</f>
        <v>2000</v>
      </c>
      <c r="I22" s="1280">
        <f>H22/D22*100</f>
        <v>50</v>
      </c>
      <c r="J22" s="1241" t="s">
        <v>871</v>
      </c>
    </row>
    <row r="23" spans="1:10" ht="96" customHeight="1" x14ac:dyDescent="0.25">
      <c r="A23" s="1277" t="s">
        <v>44</v>
      </c>
      <c r="B23" s="1272" t="s">
        <v>962</v>
      </c>
      <c r="C23" s="1278" t="s">
        <v>23</v>
      </c>
      <c r="D23" s="1280">
        <v>400</v>
      </c>
      <c r="E23" s="1280">
        <v>0</v>
      </c>
      <c r="F23" s="1280">
        <v>0</v>
      </c>
      <c r="G23" s="1241"/>
      <c r="H23" s="1280">
        <f>E23</f>
        <v>0</v>
      </c>
      <c r="I23" s="1280">
        <v>0</v>
      </c>
      <c r="J23" s="1241" t="s">
        <v>1252</v>
      </c>
    </row>
    <row r="24" spans="1:10" ht="96" customHeight="1" x14ac:dyDescent="0.25">
      <c r="A24" s="1277" t="s">
        <v>46</v>
      </c>
      <c r="B24" s="1272" t="s">
        <v>963</v>
      </c>
      <c r="C24" s="1278" t="s">
        <v>24</v>
      </c>
      <c r="D24" s="1280">
        <v>1800</v>
      </c>
      <c r="E24" s="1280">
        <v>0</v>
      </c>
      <c r="F24" s="1280">
        <v>0</v>
      </c>
      <c r="G24" s="1241"/>
      <c r="H24" s="1280">
        <f>E24</f>
        <v>0</v>
      </c>
      <c r="I24" s="1280">
        <v>0</v>
      </c>
      <c r="J24" s="1241" t="s">
        <v>964</v>
      </c>
    </row>
    <row r="25" spans="1:10" ht="90" x14ac:dyDescent="0.25">
      <c r="A25" s="352" t="s">
        <v>51</v>
      </c>
      <c r="B25" s="222" t="s">
        <v>965</v>
      </c>
      <c r="C25" s="354" t="s">
        <v>23</v>
      </c>
      <c r="D25" s="1280">
        <f>D26+D28+D29+D30</f>
        <v>3965</v>
      </c>
      <c r="E25" s="376">
        <f>E26+E28+E29+E30</f>
        <v>1334.6</v>
      </c>
      <c r="F25" s="1280">
        <f t="shared" si="0"/>
        <v>33.659520807061789</v>
      </c>
      <c r="G25" s="1241" t="s">
        <v>895</v>
      </c>
      <c r="H25" s="1280">
        <f t="shared" si="3"/>
        <v>1334.6</v>
      </c>
      <c r="I25" s="1280">
        <f t="shared" si="4"/>
        <v>33.659520807061789</v>
      </c>
      <c r="J25" s="1241"/>
    </row>
    <row r="26" spans="1:10" ht="409.5" customHeight="1" x14ac:dyDescent="0.25">
      <c r="A26" s="1432" t="s">
        <v>97</v>
      </c>
      <c r="B26" s="1433" t="s">
        <v>966</v>
      </c>
      <c r="C26" s="1437" t="s">
        <v>23</v>
      </c>
      <c r="D26" s="1438">
        <v>2470</v>
      </c>
      <c r="E26" s="1439">
        <v>398.6</v>
      </c>
      <c r="F26" s="1439">
        <f t="shared" si="0"/>
        <v>16.137651821862349</v>
      </c>
      <c r="G26" s="1361" t="s">
        <v>1253</v>
      </c>
      <c r="H26" s="1439">
        <f t="shared" si="3"/>
        <v>398.6</v>
      </c>
      <c r="I26" s="1439">
        <f t="shared" si="4"/>
        <v>16.137651821862349</v>
      </c>
      <c r="J26" s="1361" t="s">
        <v>934</v>
      </c>
    </row>
    <row r="27" spans="1:10" ht="24" customHeight="1" x14ac:dyDescent="0.25">
      <c r="A27" s="1432"/>
      <c r="B27" s="1433"/>
      <c r="C27" s="1437"/>
      <c r="D27" s="1438"/>
      <c r="E27" s="1439"/>
      <c r="F27" s="1439"/>
      <c r="G27" s="1361"/>
      <c r="H27" s="1439"/>
      <c r="I27" s="1439"/>
      <c r="J27" s="1361"/>
    </row>
    <row r="28" spans="1:10" s="28" customFormat="1" ht="288" x14ac:dyDescent="0.25">
      <c r="A28" s="1277" t="s">
        <v>312</v>
      </c>
      <c r="B28" s="222" t="s">
        <v>967</v>
      </c>
      <c r="C28" s="1278" t="s">
        <v>23</v>
      </c>
      <c r="D28" s="1279">
        <v>565</v>
      </c>
      <c r="E28" s="1280">
        <v>39</v>
      </c>
      <c r="F28" s="1280">
        <f t="shared" si="0"/>
        <v>6.9026548672566372</v>
      </c>
      <c r="G28" s="1241" t="s">
        <v>1254</v>
      </c>
      <c r="H28" s="1280">
        <f t="shared" si="3"/>
        <v>39</v>
      </c>
      <c r="I28" s="1280">
        <f t="shared" si="4"/>
        <v>6.9026548672566372</v>
      </c>
      <c r="J28" s="1300" t="s">
        <v>934</v>
      </c>
    </row>
    <row r="29" spans="1:10" ht="219.75" customHeight="1" x14ac:dyDescent="0.25">
      <c r="A29" s="1277" t="s">
        <v>314</v>
      </c>
      <c r="B29" s="222" t="s">
        <v>968</v>
      </c>
      <c r="C29" s="1278" t="s">
        <v>23</v>
      </c>
      <c r="D29" s="1279">
        <v>30</v>
      </c>
      <c r="E29" s="1280">
        <v>0</v>
      </c>
      <c r="F29" s="1280">
        <f t="shared" si="0"/>
        <v>0</v>
      </c>
      <c r="G29" s="538"/>
      <c r="H29" s="1280">
        <f t="shared" si="3"/>
        <v>0</v>
      </c>
      <c r="I29" s="1280">
        <f t="shared" si="4"/>
        <v>0</v>
      </c>
      <c r="J29" s="1300" t="s">
        <v>969</v>
      </c>
    </row>
    <row r="30" spans="1:10" ht="151.5" customHeight="1" x14ac:dyDescent="0.25">
      <c r="A30" s="1277" t="s">
        <v>316</v>
      </c>
      <c r="B30" s="461" t="s">
        <v>970</v>
      </c>
      <c r="C30" s="1278" t="s">
        <v>23</v>
      </c>
      <c r="D30" s="1279">
        <v>900</v>
      </c>
      <c r="E30" s="1280">
        <v>897</v>
      </c>
      <c r="F30" s="1280">
        <f t="shared" si="0"/>
        <v>99.666666666666671</v>
      </c>
      <c r="G30" s="1241" t="s">
        <v>971</v>
      </c>
      <c r="H30" s="1280">
        <f t="shared" si="3"/>
        <v>897</v>
      </c>
      <c r="I30" s="1280">
        <f t="shared" si="4"/>
        <v>99.666666666666671</v>
      </c>
      <c r="J30" s="1300"/>
    </row>
    <row r="31" spans="1:10" ht="151.5" customHeight="1" x14ac:dyDescent="0.25">
      <c r="A31" s="1277" t="s">
        <v>99</v>
      </c>
      <c r="B31" s="461" t="s">
        <v>972</v>
      </c>
      <c r="C31" s="1278" t="s">
        <v>23</v>
      </c>
      <c r="D31" s="1279">
        <v>25000</v>
      </c>
      <c r="E31" s="1280">
        <v>0</v>
      </c>
      <c r="F31" s="1280">
        <f t="shared" si="0"/>
        <v>0</v>
      </c>
      <c r="G31" s="1241"/>
      <c r="H31" s="1280">
        <f t="shared" si="3"/>
        <v>0</v>
      </c>
      <c r="I31" s="1280">
        <f t="shared" si="4"/>
        <v>0</v>
      </c>
      <c r="J31" s="1300" t="s">
        <v>973</v>
      </c>
    </row>
    <row r="32" spans="1:10" ht="90" x14ac:dyDescent="0.25">
      <c r="A32" s="1281" t="s">
        <v>14</v>
      </c>
      <c r="B32" s="2153" t="s">
        <v>847</v>
      </c>
      <c r="C32" s="220" t="s">
        <v>23</v>
      </c>
      <c r="D32" s="2154">
        <v>0</v>
      </c>
      <c r="E32" s="2154">
        <v>0</v>
      </c>
      <c r="F32" s="2154">
        <v>0</v>
      </c>
      <c r="G32" s="2155"/>
      <c r="H32" s="2154">
        <f t="shared" si="3"/>
        <v>0</v>
      </c>
      <c r="I32" s="2154">
        <f t="shared" si="3"/>
        <v>0</v>
      </c>
      <c r="J32" s="1302"/>
    </row>
    <row r="33" spans="1:10" ht="108" x14ac:dyDescent="0.25">
      <c r="A33" s="1277" t="s">
        <v>79</v>
      </c>
      <c r="B33" s="461" t="s">
        <v>848</v>
      </c>
      <c r="C33" s="1278" t="s">
        <v>23</v>
      </c>
      <c r="D33" s="452">
        <v>0</v>
      </c>
      <c r="E33" s="452">
        <v>0</v>
      </c>
      <c r="F33" s="452">
        <v>0</v>
      </c>
      <c r="G33" s="541"/>
      <c r="H33" s="452">
        <f t="shared" si="3"/>
        <v>0</v>
      </c>
      <c r="I33" s="452">
        <f t="shared" si="3"/>
        <v>0</v>
      </c>
      <c r="J33" s="1300" t="s">
        <v>896</v>
      </c>
    </row>
    <row r="34" spans="1:10" ht="108" x14ac:dyDescent="0.25">
      <c r="A34" s="1277" t="s">
        <v>80</v>
      </c>
      <c r="B34" s="545" t="s">
        <v>849</v>
      </c>
      <c r="C34" s="515" t="s">
        <v>23</v>
      </c>
      <c r="D34" s="452">
        <v>0</v>
      </c>
      <c r="E34" s="452">
        <v>0</v>
      </c>
      <c r="F34" s="452">
        <v>0</v>
      </c>
      <c r="G34" s="541"/>
      <c r="H34" s="452">
        <f t="shared" si="3"/>
        <v>0</v>
      </c>
      <c r="I34" s="452">
        <f t="shared" si="3"/>
        <v>0</v>
      </c>
      <c r="J34" s="1300" t="s">
        <v>896</v>
      </c>
    </row>
    <row r="35" spans="1:10" ht="108" x14ac:dyDescent="0.25">
      <c r="A35" s="1277" t="s">
        <v>131</v>
      </c>
      <c r="B35" s="517" t="s">
        <v>850</v>
      </c>
      <c r="C35" s="515" t="s">
        <v>23</v>
      </c>
      <c r="D35" s="516">
        <v>0</v>
      </c>
      <c r="E35" s="516">
        <v>0</v>
      </c>
      <c r="F35" s="452">
        <v>0</v>
      </c>
      <c r="G35" s="541"/>
      <c r="H35" s="452">
        <f t="shared" si="3"/>
        <v>0</v>
      </c>
      <c r="I35" s="452">
        <f t="shared" si="3"/>
        <v>0</v>
      </c>
      <c r="J35" s="1300" t="s">
        <v>896</v>
      </c>
    </row>
    <row r="36" spans="1:10" ht="126" x14ac:dyDescent="0.25">
      <c r="A36" s="1277" t="s">
        <v>132</v>
      </c>
      <c r="B36" s="517" t="s">
        <v>851</v>
      </c>
      <c r="C36" s="515" t="s">
        <v>23</v>
      </c>
      <c r="D36" s="452">
        <v>0</v>
      </c>
      <c r="E36" s="452">
        <v>0</v>
      </c>
      <c r="F36" s="452">
        <v>0</v>
      </c>
      <c r="G36" s="541"/>
      <c r="H36" s="452">
        <f t="shared" si="3"/>
        <v>0</v>
      </c>
      <c r="I36" s="452">
        <f t="shared" si="3"/>
        <v>0</v>
      </c>
      <c r="J36" s="1300" t="s">
        <v>896</v>
      </c>
    </row>
    <row r="37" spans="1:10" x14ac:dyDescent="0.25">
      <c r="A37" s="1427"/>
      <c r="B37" s="1427" t="s">
        <v>48</v>
      </c>
      <c r="C37" s="220" t="s">
        <v>18</v>
      </c>
      <c r="D37" s="1301">
        <f>D38+D39</f>
        <v>305030.3</v>
      </c>
      <c r="E37" s="1301">
        <f>E38+E39</f>
        <v>131894.40000000002</v>
      </c>
      <c r="F37" s="1301">
        <f>E37/D37*100</f>
        <v>43.239769950722938</v>
      </c>
      <c r="G37" s="1273"/>
      <c r="H37" s="1301">
        <f>H38+H39</f>
        <v>131894.40000000002</v>
      </c>
      <c r="I37" s="1301">
        <f>H37/D37*100</f>
        <v>43.239769950722938</v>
      </c>
      <c r="J37" s="163"/>
    </row>
    <row r="38" spans="1:10" ht="90" x14ac:dyDescent="0.25">
      <c r="A38" s="1427"/>
      <c r="B38" s="1427"/>
      <c r="C38" s="220" t="s">
        <v>23</v>
      </c>
      <c r="D38" s="1301">
        <f>D11</f>
        <v>299230.3</v>
      </c>
      <c r="E38" s="1301">
        <f>E11</f>
        <v>129894.40000000001</v>
      </c>
      <c r="F38" s="1301">
        <f>E38/D38*100</f>
        <v>43.409507660153409</v>
      </c>
      <c r="G38" s="1273"/>
      <c r="H38" s="1301">
        <f>H11</f>
        <v>129894.40000000001</v>
      </c>
      <c r="I38" s="1301">
        <f>H38/D38*100</f>
        <v>43.409507660153409</v>
      </c>
      <c r="J38" s="163"/>
    </row>
    <row r="39" spans="1:10" ht="54" x14ac:dyDescent="0.25">
      <c r="A39" s="1427"/>
      <c r="B39" s="1427"/>
      <c r="C39" s="220" t="s">
        <v>24</v>
      </c>
      <c r="D39" s="1301">
        <f>D12</f>
        <v>5800</v>
      </c>
      <c r="E39" s="1301">
        <f>E12</f>
        <v>2000</v>
      </c>
      <c r="F39" s="1301">
        <f>E39/D39*100</f>
        <v>34.482758620689658</v>
      </c>
      <c r="G39" s="1273"/>
      <c r="H39" s="1301">
        <f>H12</f>
        <v>2000</v>
      </c>
      <c r="I39" s="1301">
        <f>H39/D39*100</f>
        <v>34.482758620689658</v>
      </c>
      <c r="J39" s="163"/>
    </row>
    <row r="40" spans="1:10" x14ac:dyDescent="0.25">
      <c r="A40" s="1427" t="s">
        <v>404</v>
      </c>
      <c r="B40" s="1427"/>
      <c r="C40" s="1427"/>
      <c r="D40" s="1427"/>
      <c r="E40" s="1427"/>
      <c r="F40" s="1427"/>
      <c r="G40" s="1427"/>
      <c r="H40" s="1427"/>
      <c r="I40" s="1427"/>
      <c r="J40" s="1427"/>
    </row>
    <row r="41" spans="1:10" ht="96.75" customHeight="1" x14ac:dyDescent="0.25">
      <c r="A41" s="1281" t="s">
        <v>10</v>
      </c>
      <c r="B41" s="332" t="s">
        <v>974</v>
      </c>
      <c r="C41" s="220" t="s">
        <v>23</v>
      </c>
      <c r="D41" s="1301">
        <f>D42</f>
        <v>183402.1</v>
      </c>
      <c r="E41" s="1301">
        <f>E42</f>
        <v>91701.1</v>
      </c>
      <c r="F41" s="1301">
        <f t="shared" ref="F41:F46" si="5">E41/D41*100</f>
        <v>50.000027262501355</v>
      </c>
      <c r="G41" s="163"/>
      <c r="H41" s="1301">
        <f>H42</f>
        <v>91701.1</v>
      </c>
      <c r="I41" s="1301">
        <f>H41/D41*100</f>
        <v>50.000027262501355</v>
      </c>
      <c r="J41" s="73"/>
    </row>
    <row r="42" spans="1:10" ht="164.25" customHeight="1" x14ac:dyDescent="0.25">
      <c r="A42" s="1271" t="s">
        <v>25</v>
      </c>
      <c r="B42" s="222" t="s">
        <v>975</v>
      </c>
      <c r="C42" s="1278" t="s">
        <v>23</v>
      </c>
      <c r="D42" s="1280">
        <v>183402.1</v>
      </c>
      <c r="E42" s="1280">
        <f>E43+E44+E45+E46</f>
        <v>91701.1</v>
      </c>
      <c r="F42" s="588">
        <f t="shared" si="5"/>
        <v>50.000027262501355</v>
      </c>
      <c r="G42" s="223" t="s">
        <v>861</v>
      </c>
      <c r="H42" s="588">
        <f>E42</f>
        <v>91701.1</v>
      </c>
      <c r="I42" s="1280">
        <f>H42/D42*100</f>
        <v>50.000027262501355</v>
      </c>
      <c r="J42" s="464" t="s">
        <v>871</v>
      </c>
    </row>
    <row r="43" spans="1:10" ht="168" customHeight="1" x14ac:dyDescent="0.25">
      <c r="A43" s="1271" t="s">
        <v>93</v>
      </c>
      <c r="B43" s="222" t="s">
        <v>976</v>
      </c>
      <c r="C43" s="1278" t="s">
        <v>23</v>
      </c>
      <c r="D43" s="1280">
        <v>44450</v>
      </c>
      <c r="E43" s="1280">
        <v>22225</v>
      </c>
      <c r="F43" s="1280">
        <f t="shared" si="5"/>
        <v>50</v>
      </c>
      <c r="G43" s="223" t="s">
        <v>977</v>
      </c>
      <c r="H43" s="1280">
        <f t="shared" ref="H43:I49" si="6">E43</f>
        <v>22225</v>
      </c>
      <c r="I43" s="1280">
        <f t="shared" si="6"/>
        <v>50</v>
      </c>
      <c r="J43" s="1241"/>
    </row>
    <row r="44" spans="1:10" ht="164.25" customHeight="1" x14ac:dyDescent="0.25">
      <c r="A44" s="1271" t="s">
        <v>94</v>
      </c>
      <c r="B44" s="1272" t="s">
        <v>978</v>
      </c>
      <c r="C44" s="1278" t="s">
        <v>23</v>
      </c>
      <c r="D44" s="588">
        <v>40352.400000000001</v>
      </c>
      <c r="E44" s="588">
        <v>20176.3</v>
      </c>
      <c r="F44" s="588">
        <f t="shared" si="5"/>
        <v>50.000247816734564</v>
      </c>
      <c r="G44" s="223" t="s">
        <v>979</v>
      </c>
      <c r="H44" s="588">
        <f>E44</f>
        <v>20176.3</v>
      </c>
      <c r="I44" s="588">
        <f t="shared" si="6"/>
        <v>50.000247816734564</v>
      </c>
      <c r="J44" s="1241"/>
    </row>
    <row r="45" spans="1:10" s="28" customFormat="1" ht="150" customHeight="1" x14ac:dyDescent="0.25">
      <c r="A45" s="1271" t="s">
        <v>402</v>
      </c>
      <c r="B45" s="1272" t="s">
        <v>981</v>
      </c>
      <c r="C45" s="1278" t="s">
        <v>23</v>
      </c>
      <c r="D45" s="588">
        <v>46101.4</v>
      </c>
      <c r="E45" s="588">
        <v>23050.7</v>
      </c>
      <c r="F45" s="588">
        <f t="shared" si="5"/>
        <v>50</v>
      </c>
      <c r="G45" s="223" t="s">
        <v>980</v>
      </c>
      <c r="H45" s="588">
        <f>E45</f>
        <v>23050.7</v>
      </c>
      <c r="I45" s="588">
        <f t="shared" si="6"/>
        <v>50</v>
      </c>
      <c r="J45" s="1241"/>
    </row>
    <row r="46" spans="1:10" ht="165" customHeight="1" x14ac:dyDescent="0.25">
      <c r="A46" s="1271" t="s">
        <v>403</v>
      </c>
      <c r="B46" s="1272" t="s">
        <v>982</v>
      </c>
      <c r="C46" s="1278" t="s">
        <v>23</v>
      </c>
      <c r="D46" s="588">
        <v>52498.3</v>
      </c>
      <c r="E46" s="588">
        <v>26249.1</v>
      </c>
      <c r="F46" s="588">
        <f t="shared" si="5"/>
        <v>49.999904758820755</v>
      </c>
      <c r="G46" s="223" t="s">
        <v>983</v>
      </c>
      <c r="H46" s="588">
        <f t="shared" si="6"/>
        <v>26249.1</v>
      </c>
      <c r="I46" s="588">
        <f t="shared" si="6"/>
        <v>49.999904758820755</v>
      </c>
      <c r="J46" s="1241"/>
    </row>
    <row r="47" spans="1:10" ht="44.25" hidden="1" customHeight="1" x14ac:dyDescent="0.25">
      <c r="A47" s="1271" t="s">
        <v>13</v>
      </c>
      <c r="B47" s="226" t="s">
        <v>405</v>
      </c>
      <c r="C47" s="1278" t="s">
        <v>23</v>
      </c>
      <c r="D47" s="225">
        <v>0</v>
      </c>
      <c r="E47" s="588">
        <v>0</v>
      </c>
      <c r="F47" s="588">
        <v>0</v>
      </c>
      <c r="G47" s="224" t="s">
        <v>406</v>
      </c>
      <c r="H47" s="588">
        <f t="shared" si="6"/>
        <v>0</v>
      </c>
      <c r="I47" s="588">
        <f t="shared" si="6"/>
        <v>0</v>
      </c>
      <c r="J47" s="73" t="s">
        <v>407</v>
      </c>
    </row>
    <row r="48" spans="1:10" ht="90" hidden="1" x14ac:dyDescent="0.25">
      <c r="A48" s="1271" t="s">
        <v>13</v>
      </c>
      <c r="B48" s="226" t="s">
        <v>405</v>
      </c>
      <c r="C48" s="1278" t="s">
        <v>23</v>
      </c>
      <c r="D48" s="225">
        <v>0</v>
      </c>
      <c r="E48" s="588">
        <v>0</v>
      </c>
      <c r="F48" s="588">
        <v>0</v>
      </c>
      <c r="G48" s="224"/>
      <c r="H48" s="588">
        <f t="shared" si="6"/>
        <v>0</v>
      </c>
      <c r="I48" s="588">
        <f t="shared" si="6"/>
        <v>0</v>
      </c>
      <c r="J48" s="73" t="s">
        <v>407</v>
      </c>
    </row>
    <row r="49" spans="1:10" ht="90" x14ac:dyDescent="0.25">
      <c r="A49" s="1271" t="s">
        <v>852</v>
      </c>
      <c r="B49" s="226" t="s">
        <v>984</v>
      </c>
      <c r="C49" s="1278" t="s">
        <v>23</v>
      </c>
      <c r="D49" s="588">
        <v>0</v>
      </c>
      <c r="E49" s="588">
        <v>0</v>
      </c>
      <c r="F49" s="588">
        <v>0</v>
      </c>
      <c r="G49" s="224"/>
      <c r="H49" s="588">
        <f t="shared" si="6"/>
        <v>0</v>
      </c>
      <c r="I49" s="588">
        <v>0</v>
      </c>
      <c r="J49" s="464" t="s">
        <v>855</v>
      </c>
    </row>
    <row r="50" spans="1:10" s="28" customFormat="1" ht="24" customHeight="1" x14ac:dyDescent="0.25">
      <c r="A50" s="1441" t="s">
        <v>14</v>
      </c>
      <c r="B50" s="1442" t="s">
        <v>408</v>
      </c>
      <c r="C50" s="227" t="s">
        <v>18</v>
      </c>
      <c r="D50" s="1301">
        <f>D51+D52</f>
        <v>0</v>
      </c>
      <c r="E50" s="1301">
        <f>E51+E52</f>
        <v>0</v>
      </c>
      <c r="F50" s="1301">
        <v>0</v>
      </c>
      <c r="G50" s="228"/>
      <c r="H50" s="570">
        <f>H51+H52</f>
        <v>0</v>
      </c>
      <c r="I50" s="1301">
        <v>0</v>
      </c>
      <c r="J50" s="229"/>
    </row>
    <row r="51" spans="1:10" s="28" customFormat="1" ht="73.5" customHeight="1" x14ac:dyDescent="0.25">
      <c r="A51" s="1441"/>
      <c r="B51" s="1442"/>
      <c r="C51" s="58" t="s">
        <v>19</v>
      </c>
      <c r="D51" s="1301">
        <f>D56</f>
        <v>0</v>
      </c>
      <c r="E51" s="1301">
        <f>E56</f>
        <v>0</v>
      </c>
      <c r="F51" s="1301">
        <v>0</v>
      </c>
      <c r="G51" s="2134"/>
      <c r="H51" s="570">
        <f>H56</f>
        <v>0</v>
      </c>
      <c r="I51" s="1301">
        <v>0</v>
      </c>
      <c r="J51" s="1361"/>
    </row>
    <row r="52" spans="1:10" s="28" customFormat="1" ht="90" customHeight="1" x14ac:dyDescent="0.25">
      <c r="A52" s="1441"/>
      <c r="B52" s="1442"/>
      <c r="C52" s="220" t="s">
        <v>23</v>
      </c>
      <c r="D52" s="1301">
        <f>D57</f>
        <v>0</v>
      </c>
      <c r="E52" s="1301">
        <f>E57</f>
        <v>0</v>
      </c>
      <c r="F52" s="1301">
        <v>0</v>
      </c>
      <c r="G52" s="2134"/>
      <c r="H52" s="570">
        <f>H57</f>
        <v>0</v>
      </c>
      <c r="I52" s="1301">
        <v>0</v>
      </c>
      <c r="J52" s="1361"/>
    </row>
    <row r="53" spans="1:10" ht="108" hidden="1" customHeight="1" x14ac:dyDescent="0.25">
      <c r="A53" s="1271" t="s">
        <v>15</v>
      </c>
      <c r="B53" s="1272" t="s">
        <v>409</v>
      </c>
      <c r="C53" s="1278" t="s">
        <v>23</v>
      </c>
      <c r="D53" s="225">
        <v>0</v>
      </c>
      <c r="E53" s="1280">
        <v>0</v>
      </c>
      <c r="F53" s="1280">
        <v>0</v>
      </c>
      <c r="G53" s="1273" t="s">
        <v>410</v>
      </c>
      <c r="H53" s="1280">
        <f>E53</f>
        <v>0</v>
      </c>
      <c r="I53" s="1280">
        <f>F53</f>
        <v>0</v>
      </c>
      <c r="J53" s="538" t="s">
        <v>407</v>
      </c>
    </row>
    <row r="54" spans="1:10" ht="172.5" customHeight="1" x14ac:dyDescent="0.25">
      <c r="A54" s="1271" t="s">
        <v>79</v>
      </c>
      <c r="B54" s="1272" t="s">
        <v>853</v>
      </c>
      <c r="C54" s="1278" t="s">
        <v>23</v>
      </c>
      <c r="D54" s="588">
        <v>0</v>
      </c>
      <c r="E54" s="1280">
        <v>0</v>
      </c>
      <c r="F54" s="1280">
        <v>0</v>
      </c>
      <c r="G54" s="1273"/>
      <c r="H54" s="1280">
        <v>0</v>
      </c>
      <c r="I54" s="1280">
        <v>0</v>
      </c>
      <c r="J54" s="38" t="s">
        <v>896</v>
      </c>
    </row>
    <row r="55" spans="1:10" x14ac:dyDescent="0.25">
      <c r="A55" s="1444" t="s">
        <v>80</v>
      </c>
      <c r="B55" s="1433" t="s">
        <v>411</v>
      </c>
      <c r="C55" s="38" t="s">
        <v>18</v>
      </c>
      <c r="D55" s="588">
        <f>D56+D57</f>
        <v>0</v>
      </c>
      <c r="E55" s="588">
        <f>E56+E57</f>
        <v>0</v>
      </c>
      <c r="F55" s="1280">
        <v>0</v>
      </c>
      <c r="G55" s="1447"/>
      <c r="H55" s="1280">
        <f>H56+H57</f>
        <v>0</v>
      </c>
      <c r="I55" s="1280">
        <v>0</v>
      </c>
      <c r="J55" s="1361" t="s">
        <v>896</v>
      </c>
    </row>
    <row r="56" spans="1:10" ht="72" x14ac:dyDescent="0.25">
      <c r="A56" s="1445"/>
      <c r="B56" s="1446"/>
      <c r="C56" s="38" t="s">
        <v>19</v>
      </c>
      <c r="D56" s="588">
        <v>0</v>
      </c>
      <c r="E56" s="1280">
        <v>0</v>
      </c>
      <c r="F56" s="1280">
        <v>0</v>
      </c>
      <c r="G56" s="1448"/>
      <c r="H56" s="1280">
        <f>E56</f>
        <v>0</v>
      </c>
      <c r="I56" s="1280">
        <f>F56</f>
        <v>0</v>
      </c>
      <c r="J56" s="1440"/>
    </row>
    <row r="57" spans="1:10" ht="95.25" customHeight="1" x14ac:dyDescent="0.25">
      <c r="A57" s="1445"/>
      <c r="B57" s="1446"/>
      <c r="C57" s="354" t="s">
        <v>23</v>
      </c>
      <c r="D57" s="588">
        <v>0</v>
      </c>
      <c r="E57" s="1280">
        <v>0</v>
      </c>
      <c r="F57" s="1280">
        <v>0</v>
      </c>
      <c r="G57" s="1448"/>
      <c r="H57" s="1280">
        <f>E57</f>
        <v>0</v>
      </c>
      <c r="I57" s="1280">
        <v>0</v>
      </c>
      <c r="J57" s="1440"/>
    </row>
    <row r="58" spans="1:10" x14ac:dyDescent="0.25">
      <c r="A58" s="1344"/>
      <c r="B58" s="1344" t="s">
        <v>86</v>
      </c>
      <c r="C58" s="58" t="s">
        <v>18</v>
      </c>
      <c r="D58" s="1301">
        <f>D59+D60</f>
        <v>183402.1</v>
      </c>
      <c r="E58" s="1301">
        <f>E59+E60</f>
        <v>91701.1</v>
      </c>
      <c r="F58" s="1301">
        <f t="shared" ref="F58:F64" si="7">E58/D58*100</f>
        <v>50.000027262501355</v>
      </c>
      <c r="G58" s="73"/>
      <c r="H58" s="1301">
        <f>H60+H59</f>
        <v>91701.1</v>
      </c>
      <c r="I58" s="1301">
        <f t="shared" ref="I58:I64" si="8">H58/D58*100</f>
        <v>50.000027262501355</v>
      </c>
      <c r="J58" s="224"/>
    </row>
    <row r="59" spans="1:10" ht="75.75" customHeight="1" x14ac:dyDescent="0.25">
      <c r="A59" s="1344"/>
      <c r="B59" s="1344"/>
      <c r="C59" s="58" t="s">
        <v>19</v>
      </c>
      <c r="D59" s="1301">
        <f>D51</f>
        <v>0</v>
      </c>
      <c r="E59" s="1301">
        <f>E51</f>
        <v>0</v>
      </c>
      <c r="F59" s="1301">
        <v>0</v>
      </c>
      <c r="G59" s="73"/>
      <c r="H59" s="1301">
        <f>H51</f>
        <v>0</v>
      </c>
      <c r="I59" s="1301">
        <v>0</v>
      </c>
      <c r="J59" s="224"/>
    </row>
    <row r="60" spans="1:10" ht="95.25" customHeight="1" x14ac:dyDescent="0.25">
      <c r="A60" s="1344"/>
      <c r="B60" s="1344"/>
      <c r="C60" s="220" t="s">
        <v>23</v>
      </c>
      <c r="D60" s="1301">
        <f>D52+D41</f>
        <v>183402.1</v>
      </c>
      <c r="E60" s="1301">
        <f>E52+E41</f>
        <v>91701.1</v>
      </c>
      <c r="F60" s="1301">
        <f t="shared" si="7"/>
        <v>50.000027262501355</v>
      </c>
      <c r="G60" s="73"/>
      <c r="H60" s="1301">
        <f>E60</f>
        <v>91701.1</v>
      </c>
      <c r="I60" s="1301">
        <f t="shared" si="8"/>
        <v>50.000027262501355</v>
      </c>
      <c r="J60" s="224"/>
    </row>
    <row r="61" spans="1:10" ht="21" customHeight="1" x14ac:dyDescent="0.25">
      <c r="A61" s="1443"/>
      <c r="B61" s="1443" t="s">
        <v>87</v>
      </c>
      <c r="C61" s="58" t="s">
        <v>18</v>
      </c>
      <c r="D61" s="149">
        <f>D62+D63+D64</f>
        <v>488432.4</v>
      </c>
      <c r="E61" s="149">
        <f>E62+E63+E64</f>
        <v>223595.5</v>
      </c>
      <c r="F61" s="1301">
        <f t="shared" si="7"/>
        <v>45.778187524005368</v>
      </c>
      <c r="G61" s="230"/>
      <c r="H61" s="570">
        <f>E61</f>
        <v>223595.5</v>
      </c>
      <c r="I61" s="1301">
        <f t="shared" si="8"/>
        <v>45.778187524005368</v>
      </c>
      <c r="J61" s="167"/>
    </row>
    <row r="62" spans="1:10" ht="75.75" customHeight="1" x14ac:dyDescent="0.25">
      <c r="A62" s="1443"/>
      <c r="B62" s="1443"/>
      <c r="C62" s="58" t="s">
        <v>19</v>
      </c>
      <c r="D62" s="149">
        <f>D59</f>
        <v>0</v>
      </c>
      <c r="E62" s="149">
        <f>E59</f>
        <v>0</v>
      </c>
      <c r="F62" s="1301">
        <v>0</v>
      </c>
      <c r="G62" s="230"/>
      <c r="H62" s="1301">
        <f>H59</f>
        <v>0</v>
      </c>
      <c r="I62" s="1301">
        <v>0</v>
      </c>
      <c r="J62" s="167"/>
    </row>
    <row r="63" spans="1:10" ht="90" x14ac:dyDescent="0.25">
      <c r="A63" s="1443"/>
      <c r="B63" s="1443"/>
      <c r="C63" s="220" t="s">
        <v>23</v>
      </c>
      <c r="D63" s="149">
        <f>D38+D60</f>
        <v>482632.4</v>
      </c>
      <c r="E63" s="149">
        <f>E38+E60</f>
        <v>221595.5</v>
      </c>
      <c r="F63" s="1301">
        <f t="shared" si="7"/>
        <v>45.913929524830905</v>
      </c>
      <c r="G63" s="230"/>
      <c r="H63" s="1301">
        <f>H60+H38</f>
        <v>221595.5</v>
      </c>
      <c r="I63" s="1301">
        <f t="shared" si="8"/>
        <v>45.913929524830905</v>
      </c>
      <c r="J63" s="167"/>
    </row>
    <row r="64" spans="1:10" ht="54.75" customHeight="1" x14ac:dyDescent="0.25">
      <c r="A64" s="1443"/>
      <c r="B64" s="1443"/>
      <c r="C64" s="220" t="s">
        <v>24</v>
      </c>
      <c r="D64" s="149">
        <f>D39</f>
        <v>5800</v>
      </c>
      <c r="E64" s="149">
        <f>E39</f>
        <v>2000</v>
      </c>
      <c r="F64" s="1301">
        <f t="shared" si="7"/>
        <v>34.482758620689658</v>
      </c>
      <c r="G64" s="230"/>
      <c r="H64" s="1301">
        <f>E64</f>
        <v>2000</v>
      </c>
      <c r="I64" s="1301">
        <f t="shared" si="8"/>
        <v>34.482758620689658</v>
      </c>
      <c r="J64" s="167"/>
    </row>
  </sheetData>
  <mergeCells count="38">
    <mergeCell ref="A61:A64"/>
    <mergeCell ref="B61:B64"/>
    <mergeCell ref="A55:A57"/>
    <mergeCell ref="B55:B57"/>
    <mergeCell ref="G55:G57"/>
    <mergeCell ref="J55:J57"/>
    <mergeCell ref="A58:A60"/>
    <mergeCell ref="B58:B60"/>
    <mergeCell ref="J26:J27"/>
    <mergeCell ref="A37:A39"/>
    <mergeCell ref="B37:B39"/>
    <mergeCell ref="A40:J40"/>
    <mergeCell ref="A50:A52"/>
    <mergeCell ref="B50:B52"/>
    <mergeCell ref="G51:G52"/>
    <mergeCell ref="J51:J52"/>
    <mergeCell ref="J18:J20"/>
    <mergeCell ref="A26:A27"/>
    <mergeCell ref="B26:B27"/>
    <mergeCell ref="C26:C27"/>
    <mergeCell ref="D26:D27"/>
    <mergeCell ref="E26:E27"/>
    <mergeCell ref="F26:F27"/>
    <mergeCell ref="G26:G27"/>
    <mergeCell ref="H26:H27"/>
    <mergeCell ref="I26:I27"/>
    <mergeCell ref="A10:A12"/>
    <mergeCell ref="B10:B12"/>
    <mergeCell ref="G11:G12"/>
    <mergeCell ref="A18:A20"/>
    <mergeCell ref="B18:B20"/>
    <mergeCell ref="G18:G20"/>
    <mergeCell ref="A9:J9"/>
    <mergeCell ref="A2:J2"/>
    <mergeCell ref="A3:J3"/>
    <mergeCell ref="A4:J4"/>
    <mergeCell ref="A5:J5"/>
    <mergeCell ref="A6:J6"/>
  </mergeCells>
  <pageMargins left="0.78740157480314965" right="0.39370078740157483" top="0.78740157480314965" bottom="0.78740157480314965" header="0" footer="0.39370078740157483"/>
  <pageSetup paperSize="9" scale="62" firstPageNumber="64" fitToWidth="0" fitToHeight="0" orientation="landscape" useFirstPageNumber="1" r:id="rId1"/>
  <headerFooter alignWithMargins="0">
    <oddFooter>&amp;R&amp;"Arial,обычный"&amp;14&amp;P</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L35"/>
  <sheetViews>
    <sheetView topLeftCell="A16" zoomScale="62" zoomScaleNormal="62" zoomScalePageLayoutView="70" workbookViewId="0">
      <selection activeCell="K24" sqref="K24"/>
    </sheetView>
  </sheetViews>
  <sheetFormatPr defaultColWidth="11.42578125" defaultRowHeight="18" x14ac:dyDescent="0.25"/>
  <cols>
    <col min="1" max="1" width="8.7109375" style="301" customWidth="1"/>
    <col min="2" max="2" width="45.7109375" style="302" customWidth="1"/>
    <col min="3" max="3" width="15.7109375" style="303" customWidth="1"/>
    <col min="4" max="4" width="17.7109375" style="304" customWidth="1"/>
    <col min="5" max="5" width="17.7109375" style="305" customWidth="1"/>
    <col min="6" max="6" width="13.7109375" style="305" customWidth="1"/>
    <col min="7" max="7" width="34.7109375" style="306" customWidth="1"/>
    <col min="8" max="8" width="17.7109375" style="305" customWidth="1"/>
    <col min="9" max="9" width="13.7109375" style="307" customWidth="1"/>
    <col min="10" max="10" width="30.7109375" style="308" customWidth="1"/>
    <col min="11" max="11" width="44.42578125" style="309" customWidth="1"/>
    <col min="12" max="256" width="11.42578125" style="309"/>
    <col min="257" max="257" width="8.7109375" style="309" customWidth="1"/>
    <col min="258" max="258" width="45.7109375" style="309" customWidth="1"/>
    <col min="259" max="259" width="15.7109375" style="309" customWidth="1"/>
    <col min="260" max="261" width="17.7109375" style="309" customWidth="1"/>
    <col min="262" max="262" width="13.7109375" style="309" customWidth="1"/>
    <col min="263" max="263" width="34.7109375" style="309" customWidth="1"/>
    <col min="264" max="264" width="17.7109375" style="309" customWidth="1"/>
    <col min="265" max="265" width="13.7109375" style="309" customWidth="1"/>
    <col min="266" max="266" width="30.7109375" style="309" customWidth="1"/>
    <col min="267" max="267" width="44.42578125" style="309" customWidth="1"/>
    <col min="268" max="512" width="11.42578125" style="309"/>
    <col min="513" max="513" width="8.7109375" style="309" customWidth="1"/>
    <col min="514" max="514" width="45.7109375" style="309" customWidth="1"/>
    <col min="515" max="515" width="15.7109375" style="309" customWidth="1"/>
    <col min="516" max="517" width="17.7109375" style="309" customWidth="1"/>
    <col min="518" max="518" width="13.7109375" style="309" customWidth="1"/>
    <col min="519" max="519" width="34.7109375" style="309" customWidth="1"/>
    <col min="520" max="520" width="17.7109375" style="309" customWidth="1"/>
    <col min="521" max="521" width="13.7109375" style="309" customWidth="1"/>
    <col min="522" max="522" width="30.7109375" style="309" customWidth="1"/>
    <col min="523" max="523" width="44.42578125" style="309" customWidth="1"/>
    <col min="524" max="768" width="11.42578125" style="309"/>
    <col min="769" max="769" width="8.7109375" style="309" customWidth="1"/>
    <col min="770" max="770" width="45.7109375" style="309" customWidth="1"/>
    <col min="771" max="771" width="15.7109375" style="309" customWidth="1"/>
    <col min="772" max="773" width="17.7109375" style="309" customWidth="1"/>
    <col min="774" max="774" width="13.7109375" style="309" customWidth="1"/>
    <col min="775" max="775" width="34.7109375" style="309" customWidth="1"/>
    <col min="776" max="776" width="17.7109375" style="309" customWidth="1"/>
    <col min="777" max="777" width="13.7109375" style="309" customWidth="1"/>
    <col min="778" max="778" width="30.7109375" style="309" customWidth="1"/>
    <col min="779" max="779" width="44.42578125" style="309" customWidth="1"/>
    <col min="780" max="1024" width="11.42578125" style="309"/>
    <col min="1025" max="1025" width="8.7109375" style="309" customWidth="1"/>
    <col min="1026" max="1026" width="45.7109375" style="309" customWidth="1"/>
    <col min="1027" max="1027" width="15.7109375" style="309" customWidth="1"/>
    <col min="1028" max="1029" width="17.7109375" style="309" customWidth="1"/>
    <col min="1030" max="1030" width="13.7109375" style="309" customWidth="1"/>
    <col min="1031" max="1031" width="34.7109375" style="309" customWidth="1"/>
    <col min="1032" max="1032" width="17.7109375" style="309" customWidth="1"/>
    <col min="1033" max="1033" width="13.7109375" style="309" customWidth="1"/>
    <col min="1034" max="1034" width="30.7109375" style="309" customWidth="1"/>
    <col min="1035" max="1035" width="44.42578125" style="309" customWidth="1"/>
    <col min="1036" max="1280" width="11.42578125" style="309"/>
    <col min="1281" max="1281" width="8.7109375" style="309" customWidth="1"/>
    <col min="1282" max="1282" width="45.7109375" style="309" customWidth="1"/>
    <col min="1283" max="1283" width="15.7109375" style="309" customWidth="1"/>
    <col min="1284" max="1285" width="17.7109375" style="309" customWidth="1"/>
    <col min="1286" max="1286" width="13.7109375" style="309" customWidth="1"/>
    <col min="1287" max="1287" width="34.7109375" style="309" customWidth="1"/>
    <col min="1288" max="1288" width="17.7109375" style="309" customWidth="1"/>
    <col min="1289" max="1289" width="13.7109375" style="309" customWidth="1"/>
    <col min="1290" max="1290" width="30.7109375" style="309" customWidth="1"/>
    <col min="1291" max="1291" width="44.42578125" style="309" customWidth="1"/>
    <col min="1292" max="1536" width="11.42578125" style="309"/>
    <col min="1537" max="1537" width="8.7109375" style="309" customWidth="1"/>
    <col min="1538" max="1538" width="45.7109375" style="309" customWidth="1"/>
    <col min="1539" max="1539" width="15.7109375" style="309" customWidth="1"/>
    <col min="1540" max="1541" width="17.7109375" style="309" customWidth="1"/>
    <col min="1542" max="1542" width="13.7109375" style="309" customWidth="1"/>
    <col min="1543" max="1543" width="34.7109375" style="309" customWidth="1"/>
    <col min="1544" max="1544" width="17.7109375" style="309" customWidth="1"/>
    <col min="1545" max="1545" width="13.7109375" style="309" customWidth="1"/>
    <col min="1546" max="1546" width="30.7109375" style="309" customWidth="1"/>
    <col min="1547" max="1547" width="44.42578125" style="309" customWidth="1"/>
    <col min="1548" max="1792" width="11.42578125" style="309"/>
    <col min="1793" max="1793" width="8.7109375" style="309" customWidth="1"/>
    <col min="1794" max="1794" width="45.7109375" style="309" customWidth="1"/>
    <col min="1795" max="1795" width="15.7109375" style="309" customWidth="1"/>
    <col min="1796" max="1797" width="17.7109375" style="309" customWidth="1"/>
    <col min="1798" max="1798" width="13.7109375" style="309" customWidth="1"/>
    <col min="1799" max="1799" width="34.7109375" style="309" customWidth="1"/>
    <col min="1800" max="1800" width="17.7109375" style="309" customWidth="1"/>
    <col min="1801" max="1801" width="13.7109375" style="309" customWidth="1"/>
    <col min="1802" max="1802" width="30.7109375" style="309" customWidth="1"/>
    <col min="1803" max="1803" width="44.42578125" style="309" customWidth="1"/>
    <col min="1804" max="2048" width="11.42578125" style="309"/>
    <col min="2049" max="2049" width="8.7109375" style="309" customWidth="1"/>
    <col min="2050" max="2050" width="45.7109375" style="309" customWidth="1"/>
    <col min="2051" max="2051" width="15.7109375" style="309" customWidth="1"/>
    <col min="2052" max="2053" width="17.7109375" style="309" customWidth="1"/>
    <col min="2054" max="2054" width="13.7109375" style="309" customWidth="1"/>
    <col min="2055" max="2055" width="34.7109375" style="309" customWidth="1"/>
    <col min="2056" max="2056" width="17.7109375" style="309" customWidth="1"/>
    <col min="2057" max="2057" width="13.7109375" style="309" customWidth="1"/>
    <col min="2058" max="2058" width="30.7109375" style="309" customWidth="1"/>
    <col min="2059" max="2059" width="44.42578125" style="309" customWidth="1"/>
    <col min="2060" max="2304" width="11.42578125" style="309"/>
    <col min="2305" max="2305" width="8.7109375" style="309" customWidth="1"/>
    <col min="2306" max="2306" width="45.7109375" style="309" customWidth="1"/>
    <col min="2307" max="2307" width="15.7109375" style="309" customWidth="1"/>
    <col min="2308" max="2309" width="17.7109375" style="309" customWidth="1"/>
    <col min="2310" max="2310" width="13.7109375" style="309" customWidth="1"/>
    <col min="2311" max="2311" width="34.7109375" style="309" customWidth="1"/>
    <col min="2312" max="2312" width="17.7109375" style="309" customWidth="1"/>
    <col min="2313" max="2313" width="13.7109375" style="309" customWidth="1"/>
    <col min="2314" max="2314" width="30.7109375" style="309" customWidth="1"/>
    <col min="2315" max="2315" width="44.42578125" style="309" customWidth="1"/>
    <col min="2316" max="2560" width="11.42578125" style="309"/>
    <col min="2561" max="2561" width="8.7109375" style="309" customWidth="1"/>
    <col min="2562" max="2562" width="45.7109375" style="309" customWidth="1"/>
    <col min="2563" max="2563" width="15.7109375" style="309" customWidth="1"/>
    <col min="2564" max="2565" width="17.7109375" style="309" customWidth="1"/>
    <col min="2566" max="2566" width="13.7109375" style="309" customWidth="1"/>
    <col min="2567" max="2567" width="34.7109375" style="309" customWidth="1"/>
    <col min="2568" max="2568" width="17.7109375" style="309" customWidth="1"/>
    <col min="2569" max="2569" width="13.7109375" style="309" customWidth="1"/>
    <col min="2570" max="2570" width="30.7109375" style="309" customWidth="1"/>
    <col min="2571" max="2571" width="44.42578125" style="309" customWidth="1"/>
    <col min="2572" max="2816" width="11.42578125" style="309"/>
    <col min="2817" max="2817" width="8.7109375" style="309" customWidth="1"/>
    <col min="2818" max="2818" width="45.7109375" style="309" customWidth="1"/>
    <col min="2819" max="2819" width="15.7109375" style="309" customWidth="1"/>
    <col min="2820" max="2821" width="17.7109375" style="309" customWidth="1"/>
    <col min="2822" max="2822" width="13.7109375" style="309" customWidth="1"/>
    <col min="2823" max="2823" width="34.7109375" style="309" customWidth="1"/>
    <col min="2824" max="2824" width="17.7109375" style="309" customWidth="1"/>
    <col min="2825" max="2825" width="13.7109375" style="309" customWidth="1"/>
    <col min="2826" max="2826" width="30.7109375" style="309" customWidth="1"/>
    <col min="2827" max="2827" width="44.42578125" style="309" customWidth="1"/>
    <col min="2828" max="3072" width="11.42578125" style="309"/>
    <col min="3073" max="3073" width="8.7109375" style="309" customWidth="1"/>
    <col min="3074" max="3074" width="45.7109375" style="309" customWidth="1"/>
    <col min="3075" max="3075" width="15.7109375" style="309" customWidth="1"/>
    <col min="3076" max="3077" width="17.7109375" style="309" customWidth="1"/>
    <col min="3078" max="3078" width="13.7109375" style="309" customWidth="1"/>
    <col min="3079" max="3079" width="34.7109375" style="309" customWidth="1"/>
    <col min="3080" max="3080" width="17.7109375" style="309" customWidth="1"/>
    <col min="3081" max="3081" width="13.7109375" style="309" customWidth="1"/>
    <col min="3082" max="3082" width="30.7109375" style="309" customWidth="1"/>
    <col min="3083" max="3083" width="44.42578125" style="309" customWidth="1"/>
    <col min="3084" max="3328" width="11.42578125" style="309"/>
    <col min="3329" max="3329" width="8.7109375" style="309" customWidth="1"/>
    <col min="3330" max="3330" width="45.7109375" style="309" customWidth="1"/>
    <col min="3331" max="3331" width="15.7109375" style="309" customWidth="1"/>
    <col min="3332" max="3333" width="17.7109375" style="309" customWidth="1"/>
    <col min="3334" max="3334" width="13.7109375" style="309" customWidth="1"/>
    <col min="3335" max="3335" width="34.7109375" style="309" customWidth="1"/>
    <col min="3336" max="3336" width="17.7109375" style="309" customWidth="1"/>
    <col min="3337" max="3337" width="13.7109375" style="309" customWidth="1"/>
    <col min="3338" max="3338" width="30.7109375" style="309" customWidth="1"/>
    <col min="3339" max="3339" width="44.42578125" style="309" customWidth="1"/>
    <col min="3340" max="3584" width="11.42578125" style="309"/>
    <col min="3585" max="3585" width="8.7109375" style="309" customWidth="1"/>
    <col min="3586" max="3586" width="45.7109375" style="309" customWidth="1"/>
    <col min="3587" max="3587" width="15.7109375" style="309" customWidth="1"/>
    <col min="3588" max="3589" width="17.7109375" style="309" customWidth="1"/>
    <col min="3590" max="3590" width="13.7109375" style="309" customWidth="1"/>
    <col min="3591" max="3591" width="34.7109375" style="309" customWidth="1"/>
    <col min="3592" max="3592" width="17.7109375" style="309" customWidth="1"/>
    <col min="3593" max="3593" width="13.7109375" style="309" customWidth="1"/>
    <col min="3594" max="3594" width="30.7109375" style="309" customWidth="1"/>
    <col min="3595" max="3595" width="44.42578125" style="309" customWidth="1"/>
    <col min="3596" max="3840" width="11.42578125" style="309"/>
    <col min="3841" max="3841" width="8.7109375" style="309" customWidth="1"/>
    <col min="3842" max="3842" width="45.7109375" style="309" customWidth="1"/>
    <col min="3843" max="3843" width="15.7109375" style="309" customWidth="1"/>
    <col min="3844" max="3845" width="17.7109375" style="309" customWidth="1"/>
    <col min="3846" max="3846" width="13.7109375" style="309" customWidth="1"/>
    <col min="3847" max="3847" width="34.7109375" style="309" customWidth="1"/>
    <col min="3848" max="3848" width="17.7109375" style="309" customWidth="1"/>
    <col min="3849" max="3849" width="13.7109375" style="309" customWidth="1"/>
    <col min="3850" max="3850" width="30.7109375" style="309" customWidth="1"/>
    <col min="3851" max="3851" width="44.42578125" style="309" customWidth="1"/>
    <col min="3852" max="4096" width="11.42578125" style="309"/>
    <col min="4097" max="4097" width="8.7109375" style="309" customWidth="1"/>
    <col min="4098" max="4098" width="45.7109375" style="309" customWidth="1"/>
    <col min="4099" max="4099" width="15.7109375" style="309" customWidth="1"/>
    <col min="4100" max="4101" width="17.7109375" style="309" customWidth="1"/>
    <col min="4102" max="4102" width="13.7109375" style="309" customWidth="1"/>
    <col min="4103" max="4103" width="34.7109375" style="309" customWidth="1"/>
    <col min="4104" max="4104" width="17.7109375" style="309" customWidth="1"/>
    <col min="4105" max="4105" width="13.7109375" style="309" customWidth="1"/>
    <col min="4106" max="4106" width="30.7109375" style="309" customWidth="1"/>
    <col min="4107" max="4107" width="44.42578125" style="309" customWidth="1"/>
    <col min="4108" max="4352" width="11.42578125" style="309"/>
    <col min="4353" max="4353" width="8.7109375" style="309" customWidth="1"/>
    <col min="4354" max="4354" width="45.7109375" style="309" customWidth="1"/>
    <col min="4355" max="4355" width="15.7109375" style="309" customWidth="1"/>
    <col min="4356" max="4357" width="17.7109375" style="309" customWidth="1"/>
    <col min="4358" max="4358" width="13.7109375" style="309" customWidth="1"/>
    <col min="4359" max="4359" width="34.7109375" style="309" customWidth="1"/>
    <col min="4360" max="4360" width="17.7109375" style="309" customWidth="1"/>
    <col min="4361" max="4361" width="13.7109375" style="309" customWidth="1"/>
    <col min="4362" max="4362" width="30.7109375" style="309" customWidth="1"/>
    <col min="4363" max="4363" width="44.42578125" style="309" customWidth="1"/>
    <col min="4364" max="4608" width="11.42578125" style="309"/>
    <col min="4609" max="4609" width="8.7109375" style="309" customWidth="1"/>
    <col min="4610" max="4610" width="45.7109375" style="309" customWidth="1"/>
    <col min="4611" max="4611" width="15.7109375" style="309" customWidth="1"/>
    <col min="4612" max="4613" width="17.7109375" style="309" customWidth="1"/>
    <col min="4614" max="4614" width="13.7109375" style="309" customWidth="1"/>
    <col min="4615" max="4615" width="34.7109375" style="309" customWidth="1"/>
    <col min="4616" max="4616" width="17.7109375" style="309" customWidth="1"/>
    <col min="4617" max="4617" width="13.7109375" style="309" customWidth="1"/>
    <col min="4618" max="4618" width="30.7109375" style="309" customWidth="1"/>
    <col min="4619" max="4619" width="44.42578125" style="309" customWidth="1"/>
    <col min="4620" max="4864" width="11.42578125" style="309"/>
    <col min="4865" max="4865" width="8.7109375" style="309" customWidth="1"/>
    <col min="4866" max="4866" width="45.7109375" style="309" customWidth="1"/>
    <col min="4867" max="4867" width="15.7109375" style="309" customWidth="1"/>
    <col min="4868" max="4869" width="17.7109375" style="309" customWidth="1"/>
    <col min="4870" max="4870" width="13.7109375" style="309" customWidth="1"/>
    <col min="4871" max="4871" width="34.7109375" style="309" customWidth="1"/>
    <col min="4872" max="4872" width="17.7109375" style="309" customWidth="1"/>
    <col min="4873" max="4873" width="13.7109375" style="309" customWidth="1"/>
    <col min="4874" max="4874" width="30.7109375" style="309" customWidth="1"/>
    <col min="4875" max="4875" width="44.42578125" style="309" customWidth="1"/>
    <col min="4876" max="5120" width="11.42578125" style="309"/>
    <col min="5121" max="5121" width="8.7109375" style="309" customWidth="1"/>
    <col min="5122" max="5122" width="45.7109375" style="309" customWidth="1"/>
    <col min="5123" max="5123" width="15.7109375" style="309" customWidth="1"/>
    <col min="5124" max="5125" width="17.7109375" style="309" customWidth="1"/>
    <col min="5126" max="5126" width="13.7109375" style="309" customWidth="1"/>
    <col min="5127" max="5127" width="34.7109375" style="309" customWidth="1"/>
    <col min="5128" max="5128" width="17.7109375" style="309" customWidth="1"/>
    <col min="5129" max="5129" width="13.7109375" style="309" customWidth="1"/>
    <col min="5130" max="5130" width="30.7109375" style="309" customWidth="1"/>
    <col min="5131" max="5131" width="44.42578125" style="309" customWidth="1"/>
    <col min="5132" max="5376" width="11.42578125" style="309"/>
    <col min="5377" max="5377" width="8.7109375" style="309" customWidth="1"/>
    <col min="5378" max="5378" width="45.7109375" style="309" customWidth="1"/>
    <col min="5379" max="5379" width="15.7109375" style="309" customWidth="1"/>
    <col min="5380" max="5381" width="17.7109375" style="309" customWidth="1"/>
    <col min="5382" max="5382" width="13.7109375" style="309" customWidth="1"/>
    <col min="5383" max="5383" width="34.7109375" style="309" customWidth="1"/>
    <col min="5384" max="5384" width="17.7109375" style="309" customWidth="1"/>
    <col min="5385" max="5385" width="13.7109375" style="309" customWidth="1"/>
    <col min="5386" max="5386" width="30.7109375" style="309" customWidth="1"/>
    <col min="5387" max="5387" width="44.42578125" style="309" customWidth="1"/>
    <col min="5388" max="5632" width="11.42578125" style="309"/>
    <col min="5633" max="5633" width="8.7109375" style="309" customWidth="1"/>
    <col min="5634" max="5634" width="45.7109375" style="309" customWidth="1"/>
    <col min="5635" max="5635" width="15.7109375" style="309" customWidth="1"/>
    <col min="5636" max="5637" width="17.7109375" style="309" customWidth="1"/>
    <col min="5638" max="5638" width="13.7109375" style="309" customWidth="1"/>
    <col min="5639" max="5639" width="34.7109375" style="309" customWidth="1"/>
    <col min="5640" max="5640" width="17.7109375" style="309" customWidth="1"/>
    <col min="5641" max="5641" width="13.7109375" style="309" customWidth="1"/>
    <col min="5642" max="5642" width="30.7109375" style="309" customWidth="1"/>
    <col min="5643" max="5643" width="44.42578125" style="309" customWidth="1"/>
    <col min="5644" max="5888" width="11.42578125" style="309"/>
    <col min="5889" max="5889" width="8.7109375" style="309" customWidth="1"/>
    <col min="5890" max="5890" width="45.7109375" style="309" customWidth="1"/>
    <col min="5891" max="5891" width="15.7109375" style="309" customWidth="1"/>
    <col min="5892" max="5893" width="17.7109375" style="309" customWidth="1"/>
    <col min="5894" max="5894" width="13.7109375" style="309" customWidth="1"/>
    <col min="5895" max="5895" width="34.7109375" style="309" customWidth="1"/>
    <col min="5896" max="5896" width="17.7109375" style="309" customWidth="1"/>
    <col min="5897" max="5897" width="13.7109375" style="309" customWidth="1"/>
    <col min="5898" max="5898" width="30.7109375" style="309" customWidth="1"/>
    <col min="5899" max="5899" width="44.42578125" style="309" customWidth="1"/>
    <col min="5900" max="6144" width="11.42578125" style="309"/>
    <col min="6145" max="6145" width="8.7109375" style="309" customWidth="1"/>
    <col min="6146" max="6146" width="45.7109375" style="309" customWidth="1"/>
    <col min="6147" max="6147" width="15.7109375" style="309" customWidth="1"/>
    <col min="6148" max="6149" width="17.7109375" style="309" customWidth="1"/>
    <col min="6150" max="6150" width="13.7109375" style="309" customWidth="1"/>
    <col min="6151" max="6151" width="34.7109375" style="309" customWidth="1"/>
    <col min="6152" max="6152" width="17.7109375" style="309" customWidth="1"/>
    <col min="6153" max="6153" width="13.7109375" style="309" customWidth="1"/>
    <col min="6154" max="6154" width="30.7109375" style="309" customWidth="1"/>
    <col min="6155" max="6155" width="44.42578125" style="309" customWidth="1"/>
    <col min="6156" max="6400" width="11.42578125" style="309"/>
    <col min="6401" max="6401" width="8.7109375" style="309" customWidth="1"/>
    <col min="6402" max="6402" width="45.7109375" style="309" customWidth="1"/>
    <col min="6403" max="6403" width="15.7109375" style="309" customWidth="1"/>
    <col min="6404" max="6405" width="17.7109375" style="309" customWidth="1"/>
    <col min="6406" max="6406" width="13.7109375" style="309" customWidth="1"/>
    <col min="6407" max="6407" width="34.7109375" style="309" customWidth="1"/>
    <col min="6408" max="6408" width="17.7109375" style="309" customWidth="1"/>
    <col min="6409" max="6409" width="13.7109375" style="309" customWidth="1"/>
    <col min="6410" max="6410" width="30.7109375" style="309" customWidth="1"/>
    <col min="6411" max="6411" width="44.42578125" style="309" customWidth="1"/>
    <col min="6412" max="6656" width="11.42578125" style="309"/>
    <col min="6657" max="6657" width="8.7109375" style="309" customWidth="1"/>
    <col min="6658" max="6658" width="45.7109375" style="309" customWidth="1"/>
    <col min="6659" max="6659" width="15.7109375" style="309" customWidth="1"/>
    <col min="6660" max="6661" width="17.7109375" style="309" customWidth="1"/>
    <col min="6662" max="6662" width="13.7109375" style="309" customWidth="1"/>
    <col min="6663" max="6663" width="34.7109375" style="309" customWidth="1"/>
    <col min="6664" max="6664" width="17.7109375" style="309" customWidth="1"/>
    <col min="6665" max="6665" width="13.7109375" style="309" customWidth="1"/>
    <col min="6666" max="6666" width="30.7109375" style="309" customWidth="1"/>
    <col min="6667" max="6667" width="44.42578125" style="309" customWidth="1"/>
    <col min="6668" max="6912" width="11.42578125" style="309"/>
    <col min="6913" max="6913" width="8.7109375" style="309" customWidth="1"/>
    <col min="6914" max="6914" width="45.7109375" style="309" customWidth="1"/>
    <col min="6915" max="6915" width="15.7109375" style="309" customWidth="1"/>
    <col min="6916" max="6917" width="17.7109375" style="309" customWidth="1"/>
    <col min="6918" max="6918" width="13.7109375" style="309" customWidth="1"/>
    <col min="6919" max="6919" width="34.7109375" style="309" customWidth="1"/>
    <col min="6920" max="6920" width="17.7109375" style="309" customWidth="1"/>
    <col min="6921" max="6921" width="13.7109375" style="309" customWidth="1"/>
    <col min="6922" max="6922" width="30.7109375" style="309" customWidth="1"/>
    <col min="6923" max="6923" width="44.42578125" style="309" customWidth="1"/>
    <col min="6924" max="7168" width="11.42578125" style="309"/>
    <col min="7169" max="7169" width="8.7109375" style="309" customWidth="1"/>
    <col min="7170" max="7170" width="45.7109375" style="309" customWidth="1"/>
    <col min="7171" max="7171" width="15.7109375" style="309" customWidth="1"/>
    <col min="7172" max="7173" width="17.7109375" style="309" customWidth="1"/>
    <col min="7174" max="7174" width="13.7109375" style="309" customWidth="1"/>
    <col min="7175" max="7175" width="34.7109375" style="309" customWidth="1"/>
    <col min="7176" max="7176" width="17.7109375" style="309" customWidth="1"/>
    <col min="7177" max="7177" width="13.7109375" style="309" customWidth="1"/>
    <col min="7178" max="7178" width="30.7109375" style="309" customWidth="1"/>
    <col min="7179" max="7179" width="44.42578125" style="309" customWidth="1"/>
    <col min="7180" max="7424" width="11.42578125" style="309"/>
    <col min="7425" max="7425" width="8.7109375" style="309" customWidth="1"/>
    <col min="7426" max="7426" width="45.7109375" style="309" customWidth="1"/>
    <col min="7427" max="7427" width="15.7109375" style="309" customWidth="1"/>
    <col min="7428" max="7429" width="17.7109375" style="309" customWidth="1"/>
    <col min="7430" max="7430" width="13.7109375" style="309" customWidth="1"/>
    <col min="7431" max="7431" width="34.7109375" style="309" customWidth="1"/>
    <col min="7432" max="7432" width="17.7109375" style="309" customWidth="1"/>
    <col min="7433" max="7433" width="13.7109375" style="309" customWidth="1"/>
    <col min="7434" max="7434" width="30.7109375" style="309" customWidth="1"/>
    <col min="7435" max="7435" width="44.42578125" style="309" customWidth="1"/>
    <col min="7436" max="7680" width="11.42578125" style="309"/>
    <col min="7681" max="7681" width="8.7109375" style="309" customWidth="1"/>
    <col min="7682" max="7682" width="45.7109375" style="309" customWidth="1"/>
    <col min="7683" max="7683" width="15.7109375" style="309" customWidth="1"/>
    <col min="7684" max="7685" width="17.7109375" style="309" customWidth="1"/>
    <col min="7686" max="7686" width="13.7109375" style="309" customWidth="1"/>
    <col min="7687" max="7687" width="34.7109375" style="309" customWidth="1"/>
    <col min="7688" max="7688" width="17.7109375" style="309" customWidth="1"/>
    <col min="7689" max="7689" width="13.7109375" style="309" customWidth="1"/>
    <col min="7690" max="7690" width="30.7109375" style="309" customWidth="1"/>
    <col min="7691" max="7691" width="44.42578125" style="309" customWidth="1"/>
    <col min="7692" max="7936" width="11.42578125" style="309"/>
    <col min="7937" max="7937" width="8.7109375" style="309" customWidth="1"/>
    <col min="7938" max="7938" width="45.7109375" style="309" customWidth="1"/>
    <col min="7939" max="7939" width="15.7109375" style="309" customWidth="1"/>
    <col min="7940" max="7941" width="17.7109375" style="309" customWidth="1"/>
    <col min="7942" max="7942" width="13.7109375" style="309" customWidth="1"/>
    <col min="7943" max="7943" width="34.7109375" style="309" customWidth="1"/>
    <col min="7944" max="7944" width="17.7109375" style="309" customWidth="1"/>
    <col min="7945" max="7945" width="13.7109375" style="309" customWidth="1"/>
    <col min="7946" max="7946" width="30.7109375" style="309" customWidth="1"/>
    <col min="7947" max="7947" width="44.42578125" style="309" customWidth="1"/>
    <col min="7948" max="8192" width="11.42578125" style="309"/>
    <col min="8193" max="8193" width="8.7109375" style="309" customWidth="1"/>
    <col min="8194" max="8194" width="45.7109375" style="309" customWidth="1"/>
    <col min="8195" max="8195" width="15.7109375" style="309" customWidth="1"/>
    <col min="8196" max="8197" width="17.7109375" style="309" customWidth="1"/>
    <col min="8198" max="8198" width="13.7109375" style="309" customWidth="1"/>
    <col min="8199" max="8199" width="34.7109375" style="309" customWidth="1"/>
    <col min="8200" max="8200" width="17.7109375" style="309" customWidth="1"/>
    <col min="8201" max="8201" width="13.7109375" style="309" customWidth="1"/>
    <col min="8202" max="8202" width="30.7109375" style="309" customWidth="1"/>
    <col min="8203" max="8203" width="44.42578125" style="309" customWidth="1"/>
    <col min="8204" max="8448" width="11.42578125" style="309"/>
    <col min="8449" max="8449" width="8.7109375" style="309" customWidth="1"/>
    <col min="8450" max="8450" width="45.7109375" style="309" customWidth="1"/>
    <col min="8451" max="8451" width="15.7109375" style="309" customWidth="1"/>
    <col min="8452" max="8453" width="17.7109375" style="309" customWidth="1"/>
    <col min="8454" max="8454" width="13.7109375" style="309" customWidth="1"/>
    <col min="8455" max="8455" width="34.7109375" style="309" customWidth="1"/>
    <col min="8456" max="8456" width="17.7109375" style="309" customWidth="1"/>
    <col min="8457" max="8457" width="13.7109375" style="309" customWidth="1"/>
    <col min="8458" max="8458" width="30.7109375" style="309" customWidth="1"/>
    <col min="8459" max="8459" width="44.42578125" style="309" customWidth="1"/>
    <col min="8460" max="8704" width="11.42578125" style="309"/>
    <col min="8705" max="8705" width="8.7109375" style="309" customWidth="1"/>
    <col min="8706" max="8706" width="45.7109375" style="309" customWidth="1"/>
    <col min="8707" max="8707" width="15.7109375" style="309" customWidth="1"/>
    <col min="8708" max="8709" width="17.7109375" style="309" customWidth="1"/>
    <col min="8710" max="8710" width="13.7109375" style="309" customWidth="1"/>
    <col min="8711" max="8711" width="34.7109375" style="309" customWidth="1"/>
    <col min="8712" max="8712" width="17.7109375" style="309" customWidth="1"/>
    <col min="8713" max="8713" width="13.7109375" style="309" customWidth="1"/>
    <col min="8714" max="8714" width="30.7109375" style="309" customWidth="1"/>
    <col min="8715" max="8715" width="44.42578125" style="309" customWidth="1"/>
    <col min="8716" max="8960" width="11.42578125" style="309"/>
    <col min="8961" max="8961" width="8.7109375" style="309" customWidth="1"/>
    <col min="8962" max="8962" width="45.7109375" style="309" customWidth="1"/>
    <col min="8963" max="8963" width="15.7109375" style="309" customWidth="1"/>
    <col min="8964" max="8965" width="17.7109375" style="309" customWidth="1"/>
    <col min="8966" max="8966" width="13.7109375" style="309" customWidth="1"/>
    <col min="8967" max="8967" width="34.7109375" style="309" customWidth="1"/>
    <col min="8968" max="8968" width="17.7109375" style="309" customWidth="1"/>
    <col min="8969" max="8969" width="13.7109375" style="309" customWidth="1"/>
    <col min="8970" max="8970" width="30.7109375" style="309" customWidth="1"/>
    <col min="8971" max="8971" width="44.42578125" style="309" customWidth="1"/>
    <col min="8972" max="9216" width="11.42578125" style="309"/>
    <col min="9217" max="9217" width="8.7109375" style="309" customWidth="1"/>
    <col min="9218" max="9218" width="45.7109375" style="309" customWidth="1"/>
    <col min="9219" max="9219" width="15.7109375" style="309" customWidth="1"/>
    <col min="9220" max="9221" width="17.7109375" style="309" customWidth="1"/>
    <col min="9222" max="9222" width="13.7109375" style="309" customWidth="1"/>
    <col min="9223" max="9223" width="34.7109375" style="309" customWidth="1"/>
    <col min="9224" max="9224" width="17.7109375" style="309" customWidth="1"/>
    <col min="9225" max="9225" width="13.7109375" style="309" customWidth="1"/>
    <col min="9226" max="9226" width="30.7109375" style="309" customWidth="1"/>
    <col min="9227" max="9227" width="44.42578125" style="309" customWidth="1"/>
    <col min="9228" max="9472" width="11.42578125" style="309"/>
    <col min="9473" max="9473" width="8.7109375" style="309" customWidth="1"/>
    <col min="9474" max="9474" width="45.7109375" style="309" customWidth="1"/>
    <col min="9475" max="9475" width="15.7109375" style="309" customWidth="1"/>
    <col min="9476" max="9477" width="17.7109375" style="309" customWidth="1"/>
    <col min="9478" max="9478" width="13.7109375" style="309" customWidth="1"/>
    <col min="9479" max="9479" width="34.7109375" style="309" customWidth="1"/>
    <col min="9480" max="9480" width="17.7109375" style="309" customWidth="1"/>
    <col min="9481" max="9481" width="13.7109375" style="309" customWidth="1"/>
    <col min="9482" max="9482" width="30.7109375" style="309" customWidth="1"/>
    <col min="9483" max="9483" width="44.42578125" style="309" customWidth="1"/>
    <col min="9484" max="9728" width="11.42578125" style="309"/>
    <col min="9729" max="9729" width="8.7109375" style="309" customWidth="1"/>
    <col min="9730" max="9730" width="45.7109375" style="309" customWidth="1"/>
    <col min="9731" max="9731" width="15.7109375" style="309" customWidth="1"/>
    <col min="9732" max="9733" width="17.7109375" style="309" customWidth="1"/>
    <col min="9734" max="9734" width="13.7109375" style="309" customWidth="1"/>
    <col min="9735" max="9735" width="34.7109375" style="309" customWidth="1"/>
    <col min="9736" max="9736" width="17.7109375" style="309" customWidth="1"/>
    <col min="9737" max="9737" width="13.7109375" style="309" customWidth="1"/>
    <col min="9738" max="9738" width="30.7109375" style="309" customWidth="1"/>
    <col min="9739" max="9739" width="44.42578125" style="309" customWidth="1"/>
    <col min="9740" max="9984" width="11.42578125" style="309"/>
    <col min="9985" max="9985" width="8.7109375" style="309" customWidth="1"/>
    <col min="9986" max="9986" width="45.7109375" style="309" customWidth="1"/>
    <col min="9987" max="9987" width="15.7109375" style="309" customWidth="1"/>
    <col min="9988" max="9989" width="17.7109375" style="309" customWidth="1"/>
    <col min="9990" max="9990" width="13.7109375" style="309" customWidth="1"/>
    <col min="9991" max="9991" width="34.7109375" style="309" customWidth="1"/>
    <col min="9992" max="9992" width="17.7109375" style="309" customWidth="1"/>
    <col min="9993" max="9993" width="13.7109375" style="309" customWidth="1"/>
    <col min="9994" max="9994" width="30.7109375" style="309" customWidth="1"/>
    <col min="9995" max="9995" width="44.42578125" style="309" customWidth="1"/>
    <col min="9996" max="10240" width="11.42578125" style="309"/>
    <col min="10241" max="10241" width="8.7109375" style="309" customWidth="1"/>
    <col min="10242" max="10242" width="45.7109375" style="309" customWidth="1"/>
    <col min="10243" max="10243" width="15.7109375" style="309" customWidth="1"/>
    <col min="10244" max="10245" width="17.7109375" style="309" customWidth="1"/>
    <col min="10246" max="10246" width="13.7109375" style="309" customWidth="1"/>
    <col min="10247" max="10247" width="34.7109375" style="309" customWidth="1"/>
    <col min="10248" max="10248" width="17.7109375" style="309" customWidth="1"/>
    <col min="10249" max="10249" width="13.7109375" style="309" customWidth="1"/>
    <col min="10250" max="10250" width="30.7109375" style="309" customWidth="1"/>
    <col min="10251" max="10251" width="44.42578125" style="309" customWidth="1"/>
    <col min="10252" max="10496" width="11.42578125" style="309"/>
    <col min="10497" max="10497" width="8.7109375" style="309" customWidth="1"/>
    <col min="10498" max="10498" width="45.7109375" style="309" customWidth="1"/>
    <col min="10499" max="10499" width="15.7109375" style="309" customWidth="1"/>
    <col min="10500" max="10501" width="17.7109375" style="309" customWidth="1"/>
    <col min="10502" max="10502" width="13.7109375" style="309" customWidth="1"/>
    <col min="10503" max="10503" width="34.7109375" style="309" customWidth="1"/>
    <col min="10504" max="10504" width="17.7109375" style="309" customWidth="1"/>
    <col min="10505" max="10505" width="13.7109375" style="309" customWidth="1"/>
    <col min="10506" max="10506" width="30.7109375" style="309" customWidth="1"/>
    <col min="10507" max="10507" width="44.42578125" style="309" customWidth="1"/>
    <col min="10508" max="10752" width="11.42578125" style="309"/>
    <col min="10753" max="10753" width="8.7109375" style="309" customWidth="1"/>
    <col min="10754" max="10754" width="45.7109375" style="309" customWidth="1"/>
    <col min="10755" max="10755" width="15.7109375" style="309" customWidth="1"/>
    <col min="10756" max="10757" width="17.7109375" style="309" customWidth="1"/>
    <col min="10758" max="10758" width="13.7109375" style="309" customWidth="1"/>
    <col min="10759" max="10759" width="34.7109375" style="309" customWidth="1"/>
    <col min="10760" max="10760" width="17.7109375" style="309" customWidth="1"/>
    <col min="10761" max="10761" width="13.7109375" style="309" customWidth="1"/>
    <col min="10762" max="10762" width="30.7109375" style="309" customWidth="1"/>
    <col min="10763" max="10763" width="44.42578125" style="309" customWidth="1"/>
    <col min="10764" max="11008" width="11.42578125" style="309"/>
    <col min="11009" max="11009" width="8.7109375" style="309" customWidth="1"/>
    <col min="11010" max="11010" width="45.7109375" style="309" customWidth="1"/>
    <col min="11011" max="11011" width="15.7109375" style="309" customWidth="1"/>
    <col min="11012" max="11013" width="17.7109375" style="309" customWidth="1"/>
    <col min="11014" max="11014" width="13.7109375" style="309" customWidth="1"/>
    <col min="11015" max="11015" width="34.7109375" style="309" customWidth="1"/>
    <col min="11016" max="11016" width="17.7109375" style="309" customWidth="1"/>
    <col min="11017" max="11017" width="13.7109375" style="309" customWidth="1"/>
    <col min="11018" max="11018" width="30.7109375" style="309" customWidth="1"/>
    <col min="11019" max="11019" width="44.42578125" style="309" customWidth="1"/>
    <col min="11020" max="11264" width="11.42578125" style="309"/>
    <col min="11265" max="11265" width="8.7109375" style="309" customWidth="1"/>
    <col min="11266" max="11266" width="45.7109375" style="309" customWidth="1"/>
    <col min="11267" max="11267" width="15.7109375" style="309" customWidth="1"/>
    <col min="11268" max="11269" width="17.7109375" style="309" customWidth="1"/>
    <col min="11270" max="11270" width="13.7109375" style="309" customWidth="1"/>
    <col min="11271" max="11271" width="34.7109375" style="309" customWidth="1"/>
    <col min="11272" max="11272" width="17.7109375" style="309" customWidth="1"/>
    <col min="11273" max="11273" width="13.7109375" style="309" customWidth="1"/>
    <col min="11274" max="11274" width="30.7109375" style="309" customWidth="1"/>
    <col min="11275" max="11275" width="44.42578125" style="309" customWidth="1"/>
    <col min="11276" max="11520" width="11.42578125" style="309"/>
    <col min="11521" max="11521" width="8.7109375" style="309" customWidth="1"/>
    <col min="11522" max="11522" width="45.7109375" style="309" customWidth="1"/>
    <col min="11523" max="11523" width="15.7109375" style="309" customWidth="1"/>
    <col min="11524" max="11525" width="17.7109375" style="309" customWidth="1"/>
    <col min="11526" max="11526" width="13.7109375" style="309" customWidth="1"/>
    <col min="11527" max="11527" width="34.7109375" style="309" customWidth="1"/>
    <col min="11528" max="11528" width="17.7109375" style="309" customWidth="1"/>
    <col min="11529" max="11529" width="13.7109375" style="309" customWidth="1"/>
    <col min="11530" max="11530" width="30.7109375" style="309" customWidth="1"/>
    <col min="11531" max="11531" width="44.42578125" style="309" customWidth="1"/>
    <col min="11532" max="11776" width="11.42578125" style="309"/>
    <col min="11777" max="11777" width="8.7109375" style="309" customWidth="1"/>
    <col min="11778" max="11778" width="45.7109375" style="309" customWidth="1"/>
    <col min="11779" max="11779" width="15.7109375" style="309" customWidth="1"/>
    <col min="11780" max="11781" width="17.7109375" style="309" customWidth="1"/>
    <col min="11782" max="11782" width="13.7109375" style="309" customWidth="1"/>
    <col min="11783" max="11783" width="34.7109375" style="309" customWidth="1"/>
    <col min="11784" max="11784" width="17.7109375" style="309" customWidth="1"/>
    <col min="11785" max="11785" width="13.7109375" style="309" customWidth="1"/>
    <col min="11786" max="11786" width="30.7109375" style="309" customWidth="1"/>
    <col min="11787" max="11787" width="44.42578125" style="309" customWidth="1"/>
    <col min="11788" max="12032" width="11.42578125" style="309"/>
    <col min="12033" max="12033" width="8.7109375" style="309" customWidth="1"/>
    <col min="12034" max="12034" width="45.7109375" style="309" customWidth="1"/>
    <col min="12035" max="12035" width="15.7109375" style="309" customWidth="1"/>
    <col min="12036" max="12037" width="17.7109375" style="309" customWidth="1"/>
    <col min="12038" max="12038" width="13.7109375" style="309" customWidth="1"/>
    <col min="12039" max="12039" width="34.7109375" style="309" customWidth="1"/>
    <col min="12040" max="12040" width="17.7109375" style="309" customWidth="1"/>
    <col min="12041" max="12041" width="13.7109375" style="309" customWidth="1"/>
    <col min="12042" max="12042" width="30.7109375" style="309" customWidth="1"/>
    <col min="12043" max="12043" width="44.42578125" style="309" customWidth="1"/>
    <col min="12044" max="12288" width="11.42578125" style="309"/>
    <col min="12289" max="12289" width="8.7109375" style="309" customWidth="1"/>
    <col min="12290" max="12290" width="45.7109375" style="309" customWidth="1"/>
    <col min="12291" max="12291" width="15.7109375" style="309" customWidth="1"/>
    <col min="12292" max="12293" width="17.7109375" style="309" customWidth="1"/>
    <col min="12294" max="12294" width="13.7109375" style="309" customWidth="1"/>
    <col min="12295" max="12295" width="34.7109375" style="309" customWidth="1"/>
    <col min="12296" max="12296" width="17.7109375" style="309" customWidth="1"/>
    <col min="12297" max="12297" width="13.7109375" style="309" customWidth="1"/>
    <col min="12298" max="12298" width="30.7109375" style="309" customWidth="1"/>
    <col min="12299" max="12299" width="44.42578125" style="309" customWidth="1"/>
    <col min="12300" max="12544" width="11.42578125" style="309"/>
    <col min="12545" max="12545" width="8.7109375" style="309" customWidth="1"/>
    <col min="12546" max="12546" width="45.7109375" style="309" customWidth="1"/>
    <col min="12547" max="12547" width="15.7109375" style="309" customWidth="1"/>
    <col min="12548" max="12549" width="17.7109375" style="309" customWidth="1"/>
    <col min="12550" max="12550" width="13.7109375" style="309" customWidth="1"/>
    <col min="12551" max="12551" width="34.7109375" style="309" customWidth="1"/>
    <col min="12552" max="12552" width="17.7109375" style="309" customWidth="1"/>
    <col min="12553" max="12553" width="13.7109375" style="309" customWidth="1"/>
    <col min="12554" max="12554" width="30.7109375" style="309" customWidth="1"/>
    <col min="12555" max="12555" width="44.42578125" style="309" customWidth="1"/>
    <col min="12556" max="12800" width="11.42578125" style="309"/>
    <col min="12801" max="12801" width="8.7109375" style="309" customWidth="1"/>
    <col min="12802" max="12802" width="45.7109375" style="309" customWidth="1"/>
    <col min="12803" max="12803" width="15.7109375" style="309" customWidth="1"/>
    <col min="12804" max="12805" width="17.7109375" style="309" customWidth="1"/>
    <col min="12806" max="12806" width="13.7109375" style="309" customWidth="1"/>
    <col min="12807" max="12807" width="34.7109375" style="309" customWidth="1"/>
    <col min="12808" max="12808" width="17.7109375" style="309" customWidth="1"/>
    <col min="12809" max="12809" width="13.7109375" style="309" customWidth="1"/>
    <col min="12810" max="12810" width="30.7109375" style="309" customWidth="1"/>
    <col min="12811" max="12811" width="44.42578125" style="309" customWidth="1"/>
    <col min="12812" max="13056" width="11.42578125" style="309"/>
    <col min="13057" max="13057" width="8.7109375" style="309" customWidth="1"/>
    <col min="13058" max="13058" width="45.7109375" style="309" customWidth="1"/>
    <col min="13059" max="13059" width="15.7109375" style="309" customWidth="1"/>
    <col min="13060" max="13061" width="17.7109375" style="309" customWidth="1"/>
    <col min="13062" max="13062" width="13.7109375" style="309" customWidth="1"/>
    <col min="13063" max="13063" width="34.7109375" style="309" customWidth="1"/>
    <col min="13064" max="13064" width="17.7109375" style="309" customWidth="1"/>
    <col min="13065" max="13065" width="13.7109375" style="309" customWidth="1"/>
    <col min="13066" max="13066" width="30.7109375" style="309" customWidth="1"/>
    <col min="13067" max="13067" width="44.42578125" style="309" customWidth="1"/>
    <col min="13068" max="13312" width="11.42578125" style="309"/>
    <col min="13313" max="13313" width="8.7109375" style="309" customWidth="1"/>
    <col min="13314" max="13314" width="45.7109375" style="309" customWidth="1"/>
    <col min="13315" max="13315" width="15.7109375" style="309" customWidth="1"/>
    <col min="13316" max="13317" width="17.7109375" style="309" customWidth="1"/>
    <col min="13318" max="13318" width="13.7109375" style="309" customWidth="1"/>
    <col min="13319" max="13319" width="34.7109375" style="309" customWidth="1"/>
    <col min="13320" max="13320" width="17.7109375" style="309" customWidth="1"/>
    <col min="13321" max="13321" width="13.7109375" style="309" customWidth="1"/>
    <col min="13322" max="13322" width="30.7109375" style="309" customWidth="1"/>
    <col min="13323" max="13323" width="44.42578125" style="309" customWidth="1"/>
    <col min="13324" max="13568" width="11.42578125" style="309"/>
    <col min="13569" max="13569" width="8.7109375" style="309" customWidth="1"/>
    <col min="13570" max="13570" width="45.7109375" style="309" customWidth="1"/>
    <col min="13571" max="13571" width="15.7109375" style="309" customWidth="1"/>
    <col min="13572" max="13573" width="17.7109375" style="309" customWidth="1"/>
    <col min="13574" max="13574" width="13.7109375" style="309" customWidth="1"/>
    <col min="13575" max="13575" width="34.7109375" style="309" customWidth="1"/>
    <col min="13576" max="13576" width="17.7109375" style="309" customWidth="1"/>
    <col min="13577" max="13577" width="13.7109375" style="309" customWidth="1"/>
    <col min="13578" max="13578" width="30.7109375" style="309" customWidth="1"/>
    <col min="13579" max="13579" width="44.42578125" style="309" customWidth="1"/>
    <col min="13580" max="13824" width="11.42578125" style="309"/>
    <col min="13825" max="13825" width="8.7109375" style="309" customWidth="1"/>
    <col min="13826" max="13826" width="45.7109375" style="309" customWidth="1"/>
    <col min="13827" max="13827" width="15.7109375" style="309" customWidth="1"/>
    <col min="13828" max="13829" width="17.7109375" style="309" customWidth="1"/>
    <col min="13830" max="13830" width="13.7109375" style="309" customWidth="1"/>
    <col min="13831" max="13831" width="34.7109375" style="309" customWidth="1"/>
    <col min="13832" max="13832" width="17.7109375" style="309" customWidth="1"/>
    <col min="13833" max="13833" width="13.7109375" style="309" customWidth="1"/>
    <col min="13834" max="13834" width="30.7109375" style="309" customWidth="1"/>
    <col min="13835" max="13835" width="44.42578125" style="309" customWidth="1"/>
    <col min="13836" max="14080" width="11.42578125" style="309"/>
    <col min="14081" max="14081" width="8.7109375" style="309" customWidth="1"/>
    <col min="14082" max="14082" width="45.7109375" style="309" customWidth="1"/>
    <col min="14083" max="14083" width="15.7109375" style="309" customWidth="1"/>
    <col min="14084" max="14085" width="17.7109375" style="309" customWidth="1"/>
    <col min="14086" max="14086" width="13.7109375" style="309" customWidth="1"/>
    <col min="14087" max="14087" width="34.7109375" style="309" customWidth="1"/>
    <col min="14088" max="14088" width="17.7109375" style="309" customWidth="1"/>
    <col min="14089" max="14089" width="13.7109375" style="309" customWidth="1"/>
    <col min="14090" max="14090" width="30.7109375" style="309" customWidth="1"/>
    <col min="14091" max="14091" width="44.42578125" style="309" customWidth="1"/>
    <col min="14092" max="14336" width="11.42578125" style="309"/>
    <col min="14337" max="14337" width="8.7109375" style="309" customWidth="1"/>
    <col min="14338" max="14338" width="45.7109375" style="309" customWidth="1"/>
    <col min="14339" max="14339" width="15.7109375" style="309" customWidth="1"/>
    <col min="14340" max="14341" width="17.7109375" style="309" customWidth="1"/>
    <col min="14342" max="14342" width="13.7109375" style="309" customWidth="1"/>
    <col min="14343" max="14343" width="34.7109375" style="309" customWidth="1"/>
    <col min="14344" max="14344" width="17.7109375" style="309" customWidth="1"/>
    <col min="14345" max="14345" width="13.7109375" style="309" customWidth="1"/>
    <col min="14346" max="14346" width="30.7109375" style="309" customWidth="1"/>
    <col min="14347" max="14347" width="44.42578125" style="309" customWidth="1"/>
    <col min="14348" max="14592" width="11.42578125" style="309"/>
    <col min="14593" max="14593" width="8.7109375" style="309" customWidth="1"/>
    <col min="14594" max="14594" width="45.7109375" style="309" customWidth="1"/>
    <col min="14595" max="14595" width="15.7109375" style="309" customWidth="1"/>
    <col min="14596" max="14597" width="17.7109375" style="309" customWidth="1"/>
    <col min="14598" max="14598" width="13.7109375" style="309" customWidth="1"/>
    <col min="14599" max="14599" width="34.7109375" style="309" customWidth="1"/>
    <col min="14600" max="14600" width="17.7109375" style="309" customWidth="1"/>
    <col min="14601" max="14601" width="13.7109375" style="309" customWidth="1"/>
    <col min="14602" max="14602" width="30.7109375" style="309" customWidth="1"/>
    <col min="14603" max="14603" width="44.42578125" style="309" customWidth="1"/>
    <col min="14604" max="14848" width="11.42578125" style="309"/>
    <col min="14849" max="14849" width="8.7109375" style="309" customWidth="1"/>
    <col min="14850" max="14850" width="45.7109375" style="309" customWidth="1"/>
    <col min="14851" max="14851" width="15.7109375" style="309" customWidth="1"/>
    <col min="14852" max="14853" width="17.7109375" style="309" customWidth="1"/>
    <col min="14854" max="14854" width="13.7109375" style="309" customWidth="1"/>
    <col min="14855" max="14855" width="34.7109375" style="309" customWidth="1"/>
    <col min="14856" max="14856" width="17.7109375" style="309" customWidth="1"/>
    <col min="14857" max="14857" width="13.7109375" style="309" customWidth="1"/>
    <col min="14858" max="14858" width="30.7109375" style="309" customWidth="1"/>
    <col min="14859" max="14859" width="44.42578125" style="309" customWidth="1"/>
    <col min="14860" max="15104" width="11.42578125" style="309"/>
    <col min="15105" max="15105" width="8.7109375" style="309" customWidth="1"/>
    <col min="15106" max="15106" width="45.7109375" style="309" customWidth="1"/>
    <col min="15107" max="15107" width="15.7109375" style="309" customWidth="1"/>
    <col min="15108" max="15109" width="17.7109375" style="309" customWidth="1"/>
    <col min="15110" max="15110" width="13.7109375" style="309" customWidth="1"/>
    <col min="15111" max="15111" width="34.7109375" style="309" customWidth="1"/>
    <col min="15112" max="15112" width="17.7109375" style="309" customWidth="1"/>
    <col min="15113" max="15113" width="13.7109375" style="309" customWidth="1"/>
    <col min="15114" max="15114" width="30.7109375" style="309" customWidth="1"/>
    <col min="15115" max="15115" width="44.42578125" style="309" customWidth="1"/>
    <col min="15116" max="15360" width="11.42578125" style="309"/>
    <col min="15361" max="15361" width="8.7109375" style="309" customWidth="1"/>
    <col min="15362" max="15362" width="45.7109375" style="309" customWidth="1"/>
    <col min="15363" max="15363" width="15.7109375" style="309" customWidth="1"/>
    <col min="15364" max="15365" width="17.7109375" style="309" customWidth="1"/>
    <col min="15366" max="15366" width="13.7109375" style="309" customWidth="1"/>
    <col min="15367" max="15367" width="34.7109375" style="309" customWidth="1"/>
    <col min="15368" max="15368" width="17.7109375" style="309" customWidth="1"/>
    <col min="15369" max="15369" width="13.7109375" style="309" customWidth="1"/>
    <col min="15370" max="15370" width="30.7109375" style="309" customWidth="1"/>
    <col min="15371" max="15371" width="44.42578125" style="309" customWidth="1"/>
    <col min="15372" max="15616" width="11.42578125" style="309"/>
    <col min="15617" max="15617" width="8.7109375" style="309" customWidth="1"/>
    <col min="15618" max="15618" width="45.7109375" style="309" customWidth="1"/>
    <col min="15619" max="15619" width="15.7109375" style="309" customWidth="1"/>
    <col min="15620" max="15621" width="17.7109375" style="309" customWidth="1"/>
    <col min="15622" max="15622" width="13.7109375" style="309" customWidth="1"/>
    <col min="15623" max="15623" width="34.7109375" style="309" customWidth="1"/>
    <col min="15624" max="15624" width="17.7109375" style="309" customWidth="1"/>
    <col min="15625" max="15625" width="13.7109375" style="309" customWidth="1"/>
    <col min="15626" max="15626" width="30.7109375" style="309" customWidth="1"/>
    <col min="15627" max="15627" width="44.42578125" style="309" customWidth="1"/>
    <col min="15628" max="15872" width="11.42578125" style="309"/>
    <col min="15873" max="15873" width="8.7109375" style="309" customWidth="1"/>
    <col min="15874" max="15874" width="45.7109375" style="309" customWidth="1"/>
    <col min="15875" max="15875" width="15.7109375" style="309" customWidth="1"/>
    <col min="15876" max="15877" width="17.7109375" style="309" customWidth="1"/>
    <col min="15878" max="15878" width="13.7109375" style="309" customWidth="1"/>
    <col min="15879" max="15879" width="34.7109375" style="309" customWidth="1"/>
    <col min="15880" max="15880" width="17.7109375" style="309" customWidth="1"/>
    <col min="15881" max="15881" width="13.7109375" style="309" customWidth="1"/>
    <col min="15882" max="15882" width="30.7109375" style="309" customWidth="1"/>
    <col min="15883" max="15883" width="44.42578125" style="309" customWidth="1"/>
    <col min="15884" max="16128" width="11.42578125" style="309"/>
    <col min="16129" max="16129" width="8.7109375" style="309" customWidth="1"/>
    <col min="16130" max="16130" width="45.7109375" style="309" customWidth="1"/>
    <col min="16131" max="16131" width="15.7109375" style="309" customWidth="1"/>
    <col min="16132" max="16133" width="17.7109375" style="309" customWidth="1"/>
    <col min="16134" max="16134" width="13.7109375" style="309" customWidth="1"/>
    <col min="16135" max="16135" width="34.7109375" style="309" customWidth="1"/>
    <col min="16136" max="16136" width="17.7109375" style="309" customWidth="1"/>
    <col min="16137" max="16137" width="13.7109375" style="309" customWidth="1"/>
    <col min="16138" max="16138" width="30.7109375" style="309" customWidth="1"/>
    <col min="16139" max="16139" width="44.42578125" style="309" customWidth="1"/>
    <col min="16140" max="16384" width="11.42578125" style="309"/>
  </cols>
  <sheetData>
    <row r="1" spans="1:12" x14ac:dyDescent="0.25">
      <c r="A1" s="637"/>
      <c r="B1" s="638"/>
      <c r="C1" s="639"/>
      <c r="J1" s="640"/>
    </row>
    <row r="2" spans="1:12" s="283" customFormat="1" ht="18.75" customHeight="1" x14ac:dyDescent="0.25">
      <c r="A2" s="1449" t="s">
        <v>1132</v>
      </c>
      <c r="B2" s="1449"/>
      <c r="C2" s="1449"/>
      <c r="D2" s="1449"/>
      <c r="E2" s="1449"/>
      <c r="F2" s="1449"/>
      <c r="G2" s="1449"/>
      <c r="H2" s="1449"/>
      <c r="I2" s="1449"/>
      <c r="J2" s="1449"/>
    </row>
    <row r="3" spans="1:12" s="283" customFormat="1" ht="42" customHeight="1" x14ac:dyDescent="0.25">
      <c r="A3" s="1450" t="s">
        <v>1133</v>
      </c>
      <c r="B3" s="1450"/>
      <c r="C3" s="1450"/>
      <c r="D3" s="1450"/>
      <c r="E3" s="1450"/>
      <c r="F3" s="1450"/>
      <c r="G3" s="1450"/>
      <c r="H3" s="1450"/>
      <c r="I3" s="1450"/>
      <c r="J3" s="1450"/>
    </row>
    <row r="4" spans="1:12" s="284" customFormat="1" ht="21.75" customHeight="1" x14ac:dyDescent="0.25">
      <c r="A4" s="1424" t="s">
        <v>1134</v>
      </c>
      <c r="B4" s="1424"/>
      <c r="C4" s="1424"/>
      <c r="D4" s="1424"/>
      <c r="E4" s="1424"/>
      <c r="F4" s="1424"/>
      <c r="G4" s="1424"/>
      <c r="H4" s="1424"/>
      <c r="I4" s="1424"/>
      <c r="J4" s="1424"/>
    </row>
    <row r="5" spans="1:12" s="642" customFormat="1" ht="15" customHeight="1" x14ac:dyDescent="0.25">
      <c r="A5" s="641"/>
      <c r="B5" s="641"/>
      <c r="C5" s="641"/>
      <c r="D5" s="641"/>
      <c r="E5" s="641"/>
      <c r="F5" s="641"/>
      <c r="G5" s="641"/>
      <c r="H5" s="641"/>
      <c r="I5" s="641"/>
      <c r="J5" s="641"/>
    </row>
    <row r="6" spans="1:12" s="288" customFormat="1" ht="139.5" customHeight="1" x14ac:dyDescent="0.25">
      <c r="A6" s="643" t="s">
        <v>1</v>
      </c>
      <c r="B6" s="287" t="s">
        <v>2</v>
      </c>
      <c r="C6" s="287" t="s">
        <v>3</v>
      </c>
      <c r="D6" s="285" t="s">
        <v>866</v>
      </c>
      <c r="E6" s="286" t="s">
        <v>916</v>
      </c>
      <c r="F6" s="286" t="s">
        <v>4</v>
      </c>
      <c r="G6" s="287" t="s">
        <v>456</v>
      </c>
      <c r="H6" s="287" t="s">
        <v>917</v>
      </c>
      <c r="I6" s="287" t="s">
        <v>6</v>
      </c>
      <c r="J6" s="287" t="s">
        <v>7</v>
      </c>
    </row>
    <row r="7" spans="1:12" s="290" customFormat="1" x14ac:dyDescent="0.25">
      <c r="A7" s="643">
        <v>1</v>
      </c>
      <c r="B7" s="289">
        <v>2</v>
      </c>
      <c r="C7" s="289">
        <v>3</v>
      </c>
      <c r="D7" s="289">
        <v>4</v>
      </c>
      <c r="E7" s="289">
        <v>5</v>
      </c>
      <c r="F7" s="289">
        <v>6</v>
      </c>
      <c r="G7" s="289">
        <v>7</v>
      </c>
      <c r="H7" s="289">
        <v>8</v>
      </c>
      <c r="I7" s="289">
        <v>9</v>
      </c>
      <c r="J7" s="287">
        <v>10</v>
      </c>
    </row>
    <row r="8" spans="1:12" s="291" customFormat="1" ht="24.75" customHeight="1" x14ac:dyDescent="0.25">
      <c r="A8" s="1451" t="s">
        <v>792</v>
      </c>
      <c r="B8" s="1451"/>
      <c r="C8" s="1451"/>
      <c r="D8" s="1451"/>
      <c r="E8" s="1451"/>
      <c r="F8" s="1451"/>
      <c r="G8" s="1451"/>
      <c r="H8" s="1451"/>
      <c r="I8" s="1451"/>
      <c r="J8" s="1451"/>
    </row>
    <row r="9" spans="1:12" s="291" customFormat="1" ht="129" customHeight="1" x14ac:dyDescent="0.25">
      <c r="A9" s="644" t="s">
        <v>10</v>
      </c>
      <c r="B9" s="645" t="s">
        <v>793</v>
      </c>
      <c r="C9" s="645" t="s">
        <v>23</v>
      </c>
      <c r="D9" s="292">
        <f>D10+D11</f>
        <v>570</v>
      </c>
      <c r="E9" s="292">
        <f>E10+E11</f>
        <v>77.099999999999994</v>
      </c>
      <c r="F9" s="1233">
        <f>E9*100/D9</f>
        <v>13.526315789473683</v>
      </c>
      <c r="G9" s="292"/>
      <c r="H9" s="292">
        <f>H10+H11</f>
        <v>77.099999999999994</v>
      </c>
      <c r="I9" s="1233">
        <f>F9</f>
        <v>13.526315789473683</v>
      </c>
      <c r="J9" s="646"/>
    </row>
    <row r="10" spans="1:12" s="291" customFormat="1" ht="257.25" customHeight="1" x14ac:dyDescent="0.25">
      <c r="A10" s="647" t="s">
        <v>25</v>
      </c>
      <c r="B10" s="648" t="s">
        <v>1135</v>
      </c>
      <c r="C10" s="648" t="s">
        <v>23</v>
      </c>
      <c r="D10" s="297">
        <v>500</v>
      </c>
      <c r="E10" s="297">
        <v>77.099999999999994</v>
      </c>
      <c r="F10" s="297">
        <f>E10*100/D10</f>
        <v>15.419999999999998</v>
      </c>
      <c r="G10" s="590" t="s">
        <v>1136</v>
      </c>
      <c r="H10" s="297">
        <f>E10</f>
        <v>77.099999999999994</v>
      </c>
      <c r="I10" s="297">
        <f>F10</f>
        <v>15.419999999999998</v>
      </c>
      <c r="J10" s="342" t="s">
        <v>1137</v>
      </c>
      <c r="L10" s="649"/>
    </row>
    <row r="11" spans="1:12" s="291" customFormat="1" ht="222.75" customHeight="1" x14ac:dyDescent="0.25">
      <c r="A11" s="647" t="s">
        <v>35</v>
      </c>
      <c r="B11" s="648" t="s">
        <v>1138</v>
      </c>
      <c r="C11" s="648" t="s">
        <v>23</v>
      </c>
      <c r="D11" s="297">
        <v>70</v>
      </c>
      <c r="E11" s="297">
        <v>0</v>
      </c>
      <c r="F11" s="297">
        <v>0</v>
      </c>
      <c r="G11" s="590" t="s">
        <v>1139</v>
      </c>
      <c r="H11" s="297">
        <v>0</v>
      </c>
      <c r="I11" s="297">
        <v>0</v>
      </c>
      <c r="J11" s="342" t="s">
        <v>1140</v>
      </c>
      <c r="K11" s="650"/>
    </row>
    <row r="12" spans="1:12" s="291" customFormat="1" ht="94.5" customHeight="1" x14ac:dyDescent="0.25">
      <c r="A12" s="651"/>
      <c r="B12" s="652" t="s">
        <v>48</v>
      </c>
      <c r="C12" s="645" t="s">
        <v>23</v>
      </c>
      <c r="D12" s="294">
        <f>D9</f>
        <v>570</v>
      </c>
      <c r="E12" s="294">
        <f>E9</f>
        <v>77.099999999999994</v>
      </c>
      <c r="F12" s="292">
        <f>E12/D12*100</f>
        <v>13.526315789473683</v>
      </c>
      <c r="G12" s="294"/>
      <c r="H12" s="294">
        <f>H9</f>
        <v>77.099999999999994</v>
      </c>
      <c r="I12" s="294">
        <f>I9</f>
        <v>13.526315789473683</v>
      </c>
      <c r="J12" s="294"/>
    </row>
    <row r="13" spans="1:12" s="291" customFormat="1" ht="27.75" customHeight="1" x14ac:dyDescent="0.25">
      <c r="A13" s="1451" t="s">
        <v>457</v>
      </c>
      <c r="B13" s="1451" t="s">
        <v>458</v>
      </c>
      <c r="C13" s="1451" t="s">
        <v>23</v>
      </c>
      <c r="D13" s="1451">
        <v>225</v>
      </c>
      <c r="E13" s="1451">
        <v>225</v>
      </c>
      <c r="F13" s="1451">
        <f>E13/D13*100</f>
        <v>100</v>
      </c>
      <c r="G13" s="1451" t="s">
        <v>459</v>
      </c>
      <c r="H13" s="1451">
        <v>225</v>
      </c>
      <c r="I13" s="1451">
        <f>H13*100/D13</f>
        <v>100</v>
      </c>
      <c r="J13" s="1451"/>
    </row>
    <row r="14" spans="1:12" s="291" customFormat="1" ht="163.5" customHeight="1" x14ac:dyDescent="0.25">
      <c r="A14" s="292" t="s">
        <v>10</v>
      </c>
      <c r="B14" s="300" t="s">
        <v>1141</v>
      </c>
      <c r="C14" s="300" t="s">
        <v>23</v>
      </c>
      <c r="D14" s="295">
        <f>D15</f>
        <v>3386</v>
      </c>
      <c r="E14" s="295">
        <f>E15</f>
        <v>0</v>
      </c>
      <c r="F14" s="292">
        <f>E14*100/D14</f>
        <v>0</v>
      </c>
      <c r="G14" s="292"/>
      <c r="H14" s="295">
        <f>H15</f>
        <v>0</v>
      </c>
      <c r="I14" s="292">
        <f>H14*100/D14</f>
        <v>0</v>
      </c>
      <c r="J14" s="592"/>
    </row>
    <row r="15" spans="1:12" s="291" customFormat="1" ht="182.25" customHeight="1" x14ac:dyDescent="0.25">
      <c r="A15" s="653" t="s">
        <v>25</v>
      </c>
      <c r="B15" s="591" t="s">
        <v>1142</v>
      </c>
      <c r="C15" s="591" t="s">
        <v>23</v>
      </c>
      <c r="D15" s="296">
        <v>3386</v>
      </c>
      <c r="E15" s="296">
        <v>0</v>
      </c>
      <c r="F15" s="297">
        <f>E15/D15*100</f>
        <v>0</v>
      </c>
      <c r="G15" s="342" t="s">
        <v>1896</v>
      </c>
      <c r="H15" s="296">
        <v>0</v>
      </c>
      <c r="I15" s="297">
        <f>H15*100/D15</f>
        <v>0</v>
      </c>
      <c r="J15" s="342" t="s">
        <v>1143</v>
      </c>
    </row>
    <row r="16" spans="1:12" s="291" customFormat="1" ht="91.5" customHeight="1" x14ac:dyDescent="0.25">
      <c r="A16" s="651"/>
      <c r="B16" s="654" t="s">
        <v>76</v>
      </c>
      <c r="C16" s="300" t="s">
        <v>23</v>
      </c>
      <c r="D16" s="298">
        <f>D14</f>
        <v>3386</v>
      </c>
      <c r="E16" s="298">
        <f>E14</f>
        <v>0</v>
      </c>
      <c r="F16" s="294">
        <f>F14</f>
        <v>0</v>
      </c>
      <c r="G16" s="294"/>
      <c r="H16" s="298">
        <f>H14</f>
        <v>0</v>
      </c>
      <c r="I16" s="294">
        <f>I14</f>
        <v>0</v>
      </c>
      <c r="J16" s="299"/>
    </row>
    <row r="17" spans="1:10" s="291" customFormat="1" ht="25.5" customHeight="1" x14ac:dyDescent="0.25">
      <c r="A17" s="1460" t="s">
        <v>1144</v>
      </c>
      <c r="B17" s="1460"/>
      <c r="C17" s="1460"/>
      <c r="D17" s="1460"/>
      <c r="E17" s="1460"/>
      <c r="F17" s="1460"/>
      <c r="G17" s="1460"/>
      <c r="H17" s="1460"/>
      <c r="I17" s="1460"/>
      <c r="J17" s="1460"/>
    </row>
    <row r="18" spans="1:10" s="291" customFormat="1" ht="24.75" customHeight="1" x14ac:dyDescent="0.25">
      <c r="A18" s="1460" t="s">
        <v>10</v>
      </c>
      <c r="B18" s="1461" t="s">
        <v>1145</v>
      </c>
      <c r="C18" s="300" t="s">
        <v>18</v>
      </c>
      <c r="D18" s="295">
        <f>D19+D20</f>
        <v>3909.8</v>
      </c>
      <c r="E18" s="295">
        <f>E19+E20</f>
        <v>1571.8</v>
      </c>
      <c r="F18" s="292">
        <f>E18*100/D18</f>
        <v>40.201544836052996</v>
      </c>
      <c r="G18" s="1454"/>
      <c r="H18" s="295">
        <f>H19+H20</f>
        <v>1571.8</v>
      </c>
      <c r="I18" s="292">
        <f>H18*100/D18</f>
        <v>40.201544836052996</v>
      </c>
      <c r="J18" s="1454"/>
    </row>
    <row r="19" spans="1:10" s="291" customFormat="1" ht="87.75" customHeight="1" x14ac:dyDescent="0.25">
      <c r="A19" s="1460" t="s">
        <v>362</v>
      </c>
      <c r="B19" s="1461"/>
      <c r="C19" s="300" t="s">
        <v>19</v>
      </c>
      <c r="D19" s="295">
        <f>D22</f>
        <v>3009.8</v>
      </c>
      <c r="E19" s="295">
        <f>E22</f>
        <v>1571.8</v>
      </c>
      <c r="F19" s="292">
        <f>E19*100/D19</f>
        <v>52.222739052428729</v>
      </c>
      <c r="G19" s="1455"/>
      <c r="H19" s="295">
        <f>H22</f>
        <v>1571.8</v>
      </c>
      <c r="I19" s="292">
        <f>H19*100/D19</f>
        <v>52.222739052428729</v>
      </c>
      <c r="J19" s="1455"/>
    </row>
    <row r="20" spans="1:10" s="291" customFormat="1" ht="90" customHeight="1" x14ac:dyDescent="0.25">
      <c r="A20" s="1460" t="s">
        <v>16</v>
      </c>
      <c r="B20" s="1461"/>
      <c r="C20" s="300" t="s">
        <v>23</v>
      </c>
      <c r="D20" s="292">
        <f>D23</f>
        <v>900</v>
      </c>
      <c r="E20" s="295">
        <f>E23</f>
        <v>0</v>
      </c>
      <c r="F20" s="292">
        <f>E20*100/D20</f>
        <v>0</v>
      </c>
      <c r="G20" s="1456"/>
      <c r="H20" s="295">
        <f>H23</f>
        <v>0</v>
      </c>
      <c r="I20" s="292">
        <f>H20*100/D20</f>
        <v>0</v>
      </c>
      <c r="J20" s="1456"/>
    </row>
    <row r="21" spans="1:10" s="291" customFormat="1" ht="23.25" customHeight="1" x14ac:dyDescent="0.25">
      <c r="A21" s="1462" t="s">
        <v>25</v>
      </c>
      <c r="B21" s="1464" t="s">
        <v>1146</v>
      </c>
      <c r="C21" s="591" t="s">
        <v>18</v>
      </c>
      <c r="D21" s="296">
        <f>D22+D23</f>
        <v>3909.8</v>
      </c>
      <c r="E21" s="296">
        <f>E22+E23</f>
        <v>1571.8</v>
      </c>
      <c r="F21" s="297">
        <f>E21*100/D21</f>
        <v>40.201544836052996</v>
      </c>
      <c r="G21" s="1465" t="s">
        <v>1147</v>
      </c>
      <c r="H21" s="296">
        <f>H22+H23</f>
        <v>1571.8</v>
      </c>
      <c r="I21" s="297">
        <f>H21*100/D21</f>
        <v>40.201544836052996</v>
      </c>
      <c r="J21" s="1468" t="s">
        <v>1148</v>
      </c>
    </row>
    <row r="22" spans="1:10" s="291" customFormat="1" ht="76.5" customHeight="1" x14ac:dyDescent="0.25">
      <c r="A22" s="1463"/>
      <c r="B22" s="1464"/>
      <c r="C22" s="591" t="s">
        <v>19</v>
      </c>
      <c r="D22" s="296">
        <f>D24</f>
        <v>3009.8</v>
      </c>
      <c r="E22" s="296">
        <f>E24</f>
        <v>1571.8</v>
      </c>
      <c r="F22" s="297">
        <f>E22/D22*100</f>
        <v>52.222739052428722</v>
      </c>
      <c r="G22" s="1466"/>
      <c r="H22" s="296">
        <f>H24</f>
        <v>1571.8</v>
      </c>
      <c r="I22" s="297">
        <f>I24</f>
        <v>52.222739052428729</v>
      </c>
      <c r="J22" s="1468"/>
    </row>
    <row r="23" spans="1:10" s="291" customFormat="1" ht="92.25" customHeight="1" x14ac:dyDescent="0.25">
      <c r="A23" s="1463"/>
      <c r="B23" s="1464"/>
      <c r="C23" s="591" t="s">
        <v>23</v>
      </c>
      <c r="D23" s="297">
        <f>D25</f>
        <v>900</v>
      </c>
      <c r="E23" s="297">
        <f>E25</f>
        <v>0</v>
      </c>
      <c r="F23" s="297">
        <f>E23*100/D23</f>
        <v>0</v>
      </c>
      <c r="G23" s="1467"/>
      <c r="H23" s="297">
        <f>H25</f>
        <v>0</v>
      </c>
      <c r="I23" s="297">
        <f>I25</f>
        <v>0</v>
      </c>
      <c r="J23" s="1468"/>
    </row>
    <row r="24" spans="1:10" s="291" customFormat="1" ht="293.25" customHeight="1" x14ac:dyDescent="0.25">
      <c r="A24" s="297" t="s">
        <v>285</v>
      </c>
      <c r="B24" s="591" t="s">
        <v>460</v>
      </c>
      <c r="C24" s="591" t="s">
        <v>19</v>
      </c>
      <c r="D24" s="296">
        <v>3009.8</v>
      </c>
      <c r="E24" s="296">
        <v>1571.8</v>
      </c>
      <c r="F24" s="297">
        <f>E24*100/D24</f>
        <v>52.222739052428729</v>
      </c>
      <c r="G24" s="342" t="s">
        <v>1149</v>
      </c>
      <c r="H24" s="296">
        <f>E24</f>
        <v>1571.8</v>
      </c>
      <c r="I24" s="297">
        <f>H24*100/D24</f>
        <v>52.222739052428729</v>
      </c>
      <c r="J24" s="342" t="s">
        <v>1897</v>
      </c>
    </row>
    <row r="25" spans="1:10" s="291" customFormat="1" ht="144" customHeight="1" x14ac:dyDescent="0.25">
      <c r="A25" s="297" t="s">
        <v>287</v>
      </c>
      <c r="B25" s="591" t="s">
        <v>461</v>
      </c>
      <c r="C25" s="591" t="s">
        <v>23</v>
      </c>
      <c r="D25" s="297">
        <v>900</v>
      </c>
      <c r="E25" s="296">
        <v>0</v>
      </c>
      <c r="F25" s="297">
        <f>E25*100/D25</f>
        <v>0</v>
      </c>
      <c r="G25" s="342" t="s">
        <v>1150</v>
      </c>
      <c r="H25" s="296">
        <v>0</v>
      </c>
      <c r="I25" s="297">
        <f>H25*100/D25</f>
        <v>0</v>
      </c>
      <c r="J25" s="343" t="s">
        <v>1151</v>
      </c>
    </row>
    <row r="26" spans="1:10" s="291" customFormat="1" ht="19.5" customHeight="1" x14ac:dyDescent="0.25">
      <c r="A26" s="1452"/>
      <c r="B26" s="1453" t="s">
        <v>90</v>
      </c>
      <c r="C26" s="300" t="s">
        <v>18</v>
      </c>
      <c r="D26" s="295">
        <f>D18</f>
        <v>3909.8</v>
      </c>
      <c r="E26" s="295">
        <f>E18</f>
        <v>1571.8</v>
      </c>
      <c r="F26" s="292">
        <f>F18</f>
        <v>40.201544836052996</v>
      </c>
      <c r="G26" s="1454"/>
      <c r="H26" s="295">
        <f>H27+H28</f>
        <v>1571.8</v>
      </c>
      <c r="I26" s="292">
        <f>H26*100/D26</f>
        <v>40.201544836052996</v>
      </c>
      <c r="J26" s="1457"/>
    </row>
    <row r="27" spans="1:10" s="291" customFormat="1" ht="90" customHeight="1" x14ac:dyDescent="0.25">
      <c r="A27" s="1452"/>
      <c r="B27" s="1453"/>
      <c r="C27" s="300" t="s">
        <v>19</v>
      </c>
      <c r="D27" s="295">
        <f>D19</f>
        <v>3009.8</v>
      </c>
      <c r="E27" s="295">
        <f>E19</f>
        <v>1571.8</v>
      </c>
      <c r="F27" s="292">
        <f>E27*100/D27</f>
        <v>52.222739052428729</v>
      </c>
      <c r="G27" s="1455"/>
      <c r="H27" s="295">
        <f>H19</f>
        <v>1571.8</v>
      </c>
      <c r="I27" s="292">
        <f>H27*100/D27</f>
        <v>52.222739052428729</v>
      </c>
      <c r="J27" s="1458"/>
    </row>
    <row r="28" spans="1:10" s="291" customFormat="1" ht="90" x14ac:dyDescent="0.25">
      <c r="A28" s="1452"/>
      <c r="B28" s="1453"/>
      <c r="C28" s="300" t="s">
        <v>23</v>
      </c>
      <c r="D28" s="292">
        <f>D20</f>
        <v>900</v>
      </c>
      <c r="E28" s="292">
        <f>E20</f>
        <v>0</v>
      </c>
      <c r="F28" s="292">
        <f>E28*100/D28</f>
        <v>0</v>
      </c>
      <c r="G28" s="1456"/>
      <c r="H28" s="292">
        <f>H20</f>
        <v>0</v>
      </c>
      <c r="I28" s="292">
        <f>H28*100/D28</f>
        <v>0</v>
      </c>
      <c r="J28" s="1459"/>
    </row>
    <row r="29" spans="1:10" s="291" customFormat="1" ht="21" customHeight="1" x14ac:dyDescent="0.25">
      <c r="A29" s="1460" t="s">
        <v>462</v>
      </c>
      <c r="B29" s="1462"/>
      <c r="C29" s="1462"/>
      <c r="D29" s="1462"/>
      <c r="E29" s="1462"/>
      <c r="F29" s="1462"/>
      <c r="G29" s="1462"/>
      <c r="H29" s="1462"/>
      <c r="I29" s="1462"/>
      <c r="J29" s="1462"/>
    </row>
    <row r="30" spans="1:10" s="291" customFormat="1" ht="92.25" customHeight="1" x14ac:dyDescent="0.25">
      <c r="A30" s="292" t="s">
        <v>10</v>
      </c>
      <c r="B30" s="300" t="s">
        <v>1152</v>
      </c>
      <c r="C30" s="300" t="s">
        <v>23</v>
      </c>
      <c r="D30" s="292">
        <f>D31</f>
        <v>0</v>
      </c>
      <c r="E30" s="292">
        <f>E31</f>
        <v>0</v>
      </c>
      <c r="F30" s="292">
        <f>F31</f>
        <v>0</v>
      </c>
      <c r="G30" s="292"/>
      <c r="H30" s="292">
        <f>E30</f>
        <v>0</v>
      </c>
      <c r="I30" s="292">
        <f>I31</f>
        <v>0</v>
      </c>
      <c r="J30" s="655"/>
    </row>
    <row r="31" spans="1:10" s="291" customFormat="1" ht="129" customHeight="1" x14ac:dyDescent="0.25">
      <c r="A31" s="297" t="s">
        <v>25</v>
      </c>
      <c r="B31" s="591" t="s">
        <v>1153</v>
      </c>
      <c r="C31" s="591" t="s">
        <v>23</v>
      </c>
      <c r="D31" s="297">
        <v>0</v>
      </c>
      <c r="E31" s="297">
        <v>0</v>
      </c>
      <c r="F31" s="297">
        <f>F32</f>
        <v>0</v>
      </c>
      <c r="G31" s="590" t="s">
        <v>1154</v>
      </c>
      <c r="H31" s="297">
        <f>H32</f>
        <v>0</v>
      </c>
      <c r="I31" s="297">
        <f>I32</f>
        <v>0</v>
      </c>
      <c r="J31" s="342" t="s">
        <v>1155</v>
      </c>
    </row>
    <row r="32" spans="1:10" s="291" customFormat="1" ht="90.75" customHeight="1" x14ac:dyDescent="0.25">
      <c r="A32" s="651"/>
      <c r="B32" s="654" t="s">
        <v>352</v>
      </c>
      <c r="C32" s="300" t="s">
        <v>23</v>
      </c>
      <c r="D32" s="294">
        <f>D30</f>
        <v>0</v>
      </c>
      <c r="E32" s="294">
        <f>E30</f>
        <v>0</v>
      </c>
      <c r="F32" s="294">
        <v>0</v>
      </c>
      <c r="G32" s="294"/>
      <c r="H32" s="294">
        <f>H30</f>
        <v>0</v>
      </c>
      <c r="I32" s="294">
        <v>0</v>
      </c>
      <c r="J32" s="299"/>
    </row>
    <row r="33" spans="1:10" s="291" customFormat="1" ht="16.5" customHeight="1" x14ac:dyDescent="0.25">
      <c r="A33" s="1452"/>
      <c r="B33" s="1469" t="s">
        <v>87</v>
      </c>
      <c r="C33" s="300" t="s">
        <v>18</v>
      </c>
      <c r="D33" s="298">
        <f>D34+D35</f>
        <v>7865.8</v>
      </c>
      <c r="E33" s="298">
        <f>E34+E35</f>
        <v>1648.8999999999999</v>
      </c>
      <c r="F33" s="294">
        <f>E33/D33*100</f>
        <v>20.96290269266953</v>
      </c>
      <c r="G33" s="1470"/>
      <c r="H33" s="298">
        <f>H34+H35</f>
        <v>1648.8999999999999</v>
      </c>
      <c r="I33" s="294">
        <f>H33/D33*100</f>
        <v>20.96290269266953</v>
      </c>
      <c r="J33" s="1457"/>
    </row>
    <row r="34" spans="1:10" s="291" customFormat="1" ht="72.75" customHeight="1" x14ac:dyDescent="0.25">
      <c r="A34" s="1452"/>
      <c r="B34" s="1469"/>
      <c r="C34" s="300" t="s">
        <v>19</v>
      </c>
      <c r="D34" s="295">
        <f>D27</f>
        <v>3009.8</v>
      </c>
      <c r="E34" s="295">
        <f>E22</f>
        <v>1571.8</v>
      </c>
      <c r="F34" s="292">
        <f>E34*100/D34</f>
        <v>52.222739052428729</v>
      </c>
      <c r="G34" s="1471"/>
      <c r="H34" s="295">
        <f>H27</f>
        <v>1571.8</v>
      </c>
      <c r="I34" s="294">
        <f>H34/D34*100</f>
        <v>52.222739052428722</v>
      </c>
      <c r="J34" s="1458"/>
    </row>
    <row r="35" spans="1:10" s="291" customFormat="1" ht="90.75" customHeight="1" x14ac:dyDescent="0.25">
      <c r="A35" s="1452"/>
      <c r="B35" s="1469"/>
      <c r="C35" s="300" t="s">
        <v>23</v>
      </c>
      <c r="D35" s="295">
        <f>D32+D28+D16+D12</f>
        <v>4856</v>
      </c>
      <c r="E35" s="295">
        <f>E32+E28+E16+E12</f>
        <v>77.099999999999994</v>
      </c>
      <c r="F35" s="292">
        <f>E35/D35*100</f>
        <v>1.5877265238879736</v>
      </c>
      <c r="G35" s="1472"/>
      <c r="H35" s="295">
        <f>H32+H28+H16+H12</f>
        <v>77.099999999999994</v>
      </c>
      <c r="I35" s="294">
        <f t="shared" ref="I35" si="0">H35/D35*100</f>
        <v>1.5877265238879736</v>
      </c>
      <c r="J35" s="1459"/>
    </row>
  </sheetData>
  <mergeCells count="23">
    <mergeCell ref="A29:J29"/>
    <mergeCell ref="A33:A35"/>
    <mergeCell ref="B33:B35"/>
    <mergeCell ref="G33:G35"/>
    <mergeCell ref="J33:J35"/>
    <mergeCell ref="A26:A28"/>
    <mergeCell ref="B26:B28"/>
    <mergeCell ref="G26:G28"/>
    <mergeCell ref="J26:J28"/>
    <mergeCell ref="A17:J17"/>
    <mergeCell ref="A18:A20"/>
    <mergeCell ref="B18:B20"/>
    <mergeCell ref="G18:G20"/>
    <mergeCell ref="J18:J20"/>
    <mergeCell ref="A21:A23"/>
    <mergeCell ref="B21:B23"/>
    <mergeCell ref="G21:G23"/>
    <mergeCell ref="J21:J23"/>
    <mergeCell ref="A2:J2"/>
    <mergeCell ref="A3:J3"/>
    <mergeCell ref="A4:J4"/>
    <mergeCell ref="A8:J8"/>
    <mergeCell ref="A13:J13"/>
  </mergeCells>
  <pageMargins left="0.78740157480314965" right="0.39370078740157483" top="0.78740157480314965" bottom="0.78740157480314965" header="0.51181102362204722" footer="0.39370078740157483"/>
  <pageSetup paperSize="9" scale="62" firstPageNumber="73" orientation="landscape" useFirstPageNumber="1" r:id="rId1"/>
  <headerFooter>
    <oddFooter>&amp;R&amp;"Arial,обычный"&amp;14&amp;P</oddFooter>
  </headerFooter>
  <rowBreaks count="1" manualBreakCount="1">
    <brk id="31"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K41"/>
  <sheetViews>
    <sheetView zoomScale="62" zoomScaleNormal="62" zoomScaleSheetLayoutView="62" zoomScalePageLayoutView="70" workbookViewId="0">
      <selection activeCell="A36" sqref="A36:A38"/>
    </sheetView>
  </sheetViews>
  <sheetFormatPr defaultRowHeight="18" x14ac:dyDescent="0.25"/>
  <cols>
    <col min="1" max="1" width="8.7109375" style="726" customWidth="1"/>
    <col min="2" max="2" width="45.7109375" style="726" customWidth="1"/>
    <col min="3" max="3" width="15.7109375" style="727" customWidth="1"/>
    <col min="4" max="5" width="17.7109375" style="726" customWidth="1"/>
    <col min="6" max="6" width="13.7109375" style="726" customWidth="1"/>
    <col min="7" max="7" width="34.7109375" style="726" customWidth="1"/>
    <col min="8" max="8" width="17.7109375" style="726" customWidth="1"/>
    <col min="9" max="9" width="13.7109375" style="726" customWidth="1"/>
    <col min="10" max="10" width="30.7109375" style="728" customWidth="1"/>
    <col min="11" max="11" width="38.42578125" style="659" customWidth="1"/>
    <col min="12" max="256" width="9.140625" style="659"/>
    <col min="257" max="257" width="8.7109375" style="659" customWidth="1"/>
    <col min="258" max="258" width="45.7109375" style="659" customWidth="1"/>
    <col min="259" max="259" width="15.7109375" style="659" customWidth="1"/>
    <col min="260" max="261" width="17.7109375" style="659" customWidth="1"/>
    <col min="262" max="262" width="13.7109375" style="659" customWidth="1"/>
    <col min="263" max="263" width="34.7109375" style="659" customWidth="1"/>
    <col min="264" max="264" width="17.7109375" style="659" customWidth="1"/>
    <col min="265" max="265" width="13.7109375" style="659" customWidth="1"/>
    <col min="266" max="266" width="30.7109375" style="659" customWidth="1"/>
    <col min="267" max="267" width="38.42578125" style="659" customWidth="1"/>
    <col min="268" max="512" width="9.140625" style="659"/>
    <col min="513" max="513" width="8.7109375" style="659" customWidth="1"/>
    <col min="514" max="514" width="45.7109375" style="659" customWidth="1"/>
    <col min="515" max="515" width="15.7109375" style="659" customWidth="1"/>
    <col min="516" max="517" width="17.7109375" style="659" customWidth="1"/>
    <col min="518" max="518" width="13.7109375" style="659" customWidth="1"/>
    <col min="519" max="519" width="34.7109375" style="659" customWidth="1"/>
    <col min="520" max="520" width="17.7109375" style="659" customWidth="1"/>
    <col min="521" max="521" width="13.7109375" style="659" customWidth="1"/>
    <col min="522" max="522" width="30.7109375" style="659" customWidth="1"/>
    <col min="523" max="523" width="38.42578125" style="659" customWidth="1"/>
    <col min="524" max="768" width="9.140625" style="659"/>
    <col min="769" max="769" width="8.7109375" style="659" customWidth="1"/>
    <col min="770" max="770" width="45.7109375" style="659" customWidth="1"/>
    <col min="771" max="771" width="15.7109375" style="659" customWidth="1"/>
    <col min="772" max="773" width="17.7109375" style="659" customWidth="1"/>
    <col min="774" max="774" width="13.7109375" style="659" customWidth="1"/>
    <col min="775" max="775" width="34.7109375" style="659" customWidth="1"/>
    <col min="776" max="776" width="17.7109375" style="659" customWidth="1"/>
    <col min="777" max="777" width="13.7109375" style="659" customWidth="1"/>
    <col min="778" max="778" width="30.7109375" style="659" customWidth="1"/>
    <col min="779" max="779" width="38.42578125" style="659" customWidth="1"/>
    <col min="780" max="1024" width="9.140625" style="659"/>
    <col min="1025" max="1025" width="8.7109375" style="659" customWidth="1"/>
    <col min="1026" max="1026" width="45.7109375" style="659" customWidth="1"/>
    <col min="1027" max="1027" width="15.7109375" style="659" customWidth="1"/>
    <col min="1028" max="1029" width="17.7109375" style="659" customWidth="1"/>
    <col min="1030" max="1030" width="13.7109375" style="659" customWidth="1"/>
    <col min="1031" max="1031" width="34.7109375" style="659" customWidth="1"/>
    <col min="1032" max="1032" width="17.7109375" style="659" customWidth="1"/>
    <col min="1033" max="1033" width="13.7109375" style="659" customWidth="1"/>
    <col min="1034" max="1034" width="30.7109375" style="659" customWidth="1"/>
    <col min="1035" max="1035" width="38.42578125" style="659" customWidth="1"/>
    <col min="1036" max="1280" width="9.140625" style="659"/>
    <col min="1281" max="1281" width="8.7109375" style="659" customWidth="1"/>
    <col min="1282" max="1282" width="45.7109375" style="659" customWidth="1"/>
    <col min="1283" max="1283" width="15.7109375" style="659" customWidth="1"/>
    <col min="1284" max="1285" width="17.7109375" style="659" customWidth="1"/>
    <col min="1286" max="1286" width="13.7109375" style="659" customWidth="1"/>
    <col min="1287" max="1287" width="34.7109375" style="659" customWidth="1"/>
    <col min="1288" max="1288" width="17.7109375" style="659" customWidth="1"/>
    <col min="1289" max="1289" width="13.7109375" style="659" customWidth="1"/>
    <col min="1290" max="1290" width="30.7109375" style="659" customWidth="1"/>
    <col min="1291" max="1291" width="38.42578125" style="659" customWidth="1"/>
    <col min="1292" max="1536" width="9.140625" style="659"/>
    <col min="1537" max="1537" width="8.7109375" style="659" customWidth="1"/>
    <col min="1538" max="1538" width="45.7109375" style="659" customWidth="1"/>
    <col min="1539" max="1539" width="15.7109375" style="659" customWidth="1"/>
    <col min="1540" max="1541" width="17.7109375" style="659" customWidth="1"/>
    <col min="1542" max="1542" width="13.7109375" style="659" customWidth="1"/>
    <col min="1543" max="1543" width="34.7109375" style="659" customWidth="1"/>
    <col min="1544" max="1544" width="17.7109375" style="659" customWidth="1"/>
    <col min="1545" max="1545" width="13.7109375" style="659" customWidth="1"/>
    <col min="1546" max="1546" width="30.7109375" style="659" customWidth="1"/>
    <col min="1547" max="1547" width="38.42578125" style="659" customWidth="1"/>
    <col min="1548" max="1792" width="9.140625" style="659"/>
    <col min="1793" max="1793" width="8.7109375" style="659" customWidth="1"/>
    <col min="1794" max="1794" width="45.7109375" style="659" customWidth="1"/>
    <col min="1795" max="1795" width="15.7109375" style="659" customWidth="1"/>
    <col min="1796" max="1797" width="17.7109375" style="659" customWidth="1"/>
    <col min="1798" max="1798" width="13.7109375" style="659" customWidth="1"/>
    <col min="1799" max="1799" width="34.7109375" style="659" customWidth="1"/>
    <col min="1800" max="1800" width="17.7109375" style="659" customWidth="1"/>
    <col min="1801" max="1801" width="13.7109375" style="659" customWidth="1"/>
    <col min="1802" max="1802" width="30.7109375" style="659" customWidth="1"/>
    <col min="1803" max="1803" width="38.42578125" style="659" customWidth="1"/>
    <col min="1804" max="2048" width="9.140625" style="659"/>
    <col min="2049" max="2049" width="8.7109375" style="659" customWidth="1"/>
    <col min="2050" max="2050" width="45.7109375" style="659" customWidth="1"/>
    <col min="2051" max="2051" width="15.7109375" style="659" customWidth="1"/>
    <col min="2052" max="2053" width="17.7109375" style="659" customWidth="1"/>
    <col min="2054" max="2054" width="13.7109375" style="659" customWidth="1"/>
    <col min="2055" max="2055" width="34.7109375" style="659" customWidth="1"/>
    <col min="2056" max="2056" width="17.7109375" style="659" customWidth="1"/>
    <col min="2057" max="2057" width="13.7109375" style="659" customWidth="1"/>
    <col min="2058" max="2058" width="30.7109375" style="659" customWidth="1"/>
    <col min="2059" max="2059" width="38.42578125" style="659" customWidth="1"/>
    <col min="2060" max="2304" width="9.140625" style="659"/>
    <col min="2305" max="2305" width="8.7109375" style="659" customWidth="1"/>
    <col min="2306" max="2306" width="45.7109375" style="659" customWidth="1"/>
    <col min="2307" max="2307" width="15.7109375" style="659" customWidth="1"/>
    <col min="2308" max="2309" width="17.7109375" style="659" customWidth="1"/>
    <col min="2310" max="2310" width="13.7109375" style="659" customWidth="1"/>
    <col min="2311" max="2311" width="34.7109375" style="659" customWidth="1"/>
    <col min="2312" max="2312" width="17.7109375" style="659" customWidth="1"/>
    <col min="2313" max="2313" width="13.7109375" style="659" customWidth="1"/>
    <col min="2314" max="2314" width="30.7109375" style="659" customWidth="1"/>
    <col min="2315" max="2315" width="38.42578125" style="659" customWidth="1"/>
    <col min="2316" max="2560" width="9.140625" style="659"/>
    <col min="2561" max="2561" width="8.7109375" style="659" customWidth="1"/>
    <col min="2562" max="2562" width="45.7109375" style="659" customWidth="1"/>
    <col min="2563" max="2563" width="15.7109375" style="659" customWidth="1"/>
    <col min="2564" max="2565" width="17.7109375" style="659" customWidth="1"/>
    <col min="2566" max="2566" width="13.7109375" style="659" customWidth="1"/>
    <col min="2567" max="2567" width="34.7109375" style="659" customWidth="1"/>
    <col min="2568" max="2568" width="17.7109375" style="659" customWidth="1"/>
    <col min="2569" max="2569" width="13.7109375" style="659" customWidth="1"/>
    <col min="2570" max="2570" width="30.7109375" style="659" customWidth="1"/>
    <col min="2571" max="2571" width="38.42578125" style="659" customWidth="1"/>
    <col min="2572" max="2816" width="9.140625" style="659"/>
    <col min="2817" max="2817" width="8.7109375" style="659" customWidth="1"/>
    <col min="2818" max="2818" width="45.7109375" style="659" customWidth="1"/>
    <col min="2819" max="2819" width="15.7109375" style="659" customWidth="1"/>
    <col min="2820" max="2821" width="17.7109375" style="659" customWidth="1"/>
    <col min="2822" max="2822" width="13.7109375" style="659" customWidth="1"/>
    <col min="2823" max="2823" width="34.7109375" style="659" customWidth="1"/>
    <col min="2824" max="2824" width="17.7109375" style="659" customWidth="1"/>
    <col min="2825" max="2825" width="13.7109375" style="659" customWidth="1"/>
    <col min="2826" max="2826" width="30.7109375" style="659" customWidth="1"/>
    <col min="2827" max="2827" width="38.42578125" style="659" customWidth="1"/>
    <col min="2828" max="3072" width="9.140625" style="659"/>
    <col min="3073" max="3073" width="8.7109375" style="659" customWidth="1"/>
    <col min="3074" max="3074" width="45.7109375" style="659" customWidth="1"/>
    <col min="3075" max="3075" width="15.7109375" style="659" customWidth="1"/>
    <col min="3076" max="3077" width="17.7109375" style="659" customWidth="1"/>
    <col min="3078" max="3078" width="13.7109375" style="659" customWidth="1"/>
    <col min="3079" max="3079" width="34.7109375" style="659" customWidth="1"/>
    <col min="3080" max="3080" width="17.7109375" style="659" customWidth="1"/>
    <col min="3081" max="3081" width="13.7109375" style="659" customWidth="1"/>
    <col min="3082" max="3082" width="30.7109375" style="659" customWidth="1"/>
    <col min="3083" max="3083" width="38.42578125" style="659" customWidth="1"/>
    <col min="3084" max="3328" width="9.140625" style="659"/>
    <col min="3329" max="3329" width="8.7109375" style="659" customWidth="1"/>
    <col min="3330" max="3330" width="45.7109375" style="659" customWidth="1"/>
    <col min="3331" max="3331" width="15.7109375" style="659" customWidth="1"/>
    <col min="3332" max="3333" width="17.7109375" style="659" customWidth="1"/>
    <col min="3334" max="3334" width="13.7109375" style="659" customWidth="1"/>
    <col min="3335" max="3335" width="34.7109375" style="659" customWidth="1"/>
    <col min="3336" max="3336" width="17.7109375" style="659" customWidth="1"/>
    <col min="3337" max="3337" width="13.7109375" style="659" customWidth="1"/>
    <col min="3338" max="3338" width="30.7109375" style="659" customWidth="1"/>
    <col min="3339" max="3339" width="38.42578125" style="659" customWidth="1"/>
    <col min="3340" max="3584" width="9.140625" style="659"/>
    <col min="3585" max="3585" width="8.7109375" style="659" customWidth="1"/>
    <col min="3586" max="3586" width="45.7109375" style="659" customWidth="1"/>
    <col min="3587" max="3587" width="15.7109375" style="659" customWidth="1"/>
    <col min="3588" max="3589" width="17.7109375" style="659" customWidth="1"/>
    <col min="3590" max="3590" width="13.7109375" style="659" customWidth="1"/>
    <col min="3591" max="3591" width="34.7109375" style="659" customWidth="1"/>
    <col min="3592" max="3592" width="17.7109375" style="659" customWidth="1"/>
    <col min="3593" max="3593" width="13.7109375" style="659" customWidth="1"/>
    <col min="3594" max="3594" width="30.7109375" style="659" customWidth="1"/>
    <col min="3595" max="3595" width="38.42578125" style="659" customWidth="1"/>
    <col min="3596" max="3840" width="9.140625" style="659"/>
    <col min="3841" max="3841" width="8.7109375" style="659" customWidth="1"/>
    <col min="3842" max="3842" width="45.7109375" style="659" customWidth="1"/>
    <col min="3843" max="3843" width="15.7109375" style="659" customWidth="1"/>
    <col min="3844" max="3845" width="17.7109375" style="659" customWidth="1"/>
    <col min="3846" max="3846" width="13.7109375" style="659" customWidth="1"/>
    <col min="3847" max="3847" width="34.7109375" style="659" customWidth="1"/>
    <col min="3848" max="3848" width="17.7109375" style="659" customWidth="1"/>
    <col min="3849" max="3849" width="13.7109375" style="659" customWidth="1"/>
    <col min="3850" max="3850" width="30.7109375" style="659" customWidth="1"/>
    <col min="3851" max="3851" width="38.42578125" style="659" customWidth="1"/>
    <col min="3852" max="4096" width="9.140625" style="659"/>
    <col min="4097" max="4097" width="8.7109375" style="659" customWidth="1"/>
    <col min="4098" max="4098" width="45.7109375" style="659" customWidth="1"/>
    <col min="4099" max="4099" width="15.7109375" style="659" customWidth="1"/>
    <col min="4100" max="4101" width="17.7109375" style="659" customWidth="1"/>
    <col min="4102" max="4102" width="13.7109375" style="659" customWidth="1"/>
    <col min="4103" max="4103" width="34.7109375" style="659" customWidth="1"/>
    <col min="4104" max="4104" width="17.7109375" style="659" customWidth="1"/>
    <col min="4105" max="4105" width="13.7109375" style="659" customWidth="1"/>
    <col min="4106" max="4106" width="30.7109375" style="659" customWidth="1"/>
    <col min="4107" max="4107" width="38.42578125" style="659" customWidth="1"/>
    <col min="4108" max="4352" width="9.140625" style="659"/>
    <col min="4353" max="4353" width="8.7109375" style="659" customWidth="1"/>
    <col min="4354" max="4354" width="45.7109375" style="659" customWidth="1"/>
    <col min="4355" max="4355" width="15.7109375" style="659" customWidth="1"/>
    <col min="4356" max="4357" width="17.7109375" style="659" customWidth="1"/>
    <col min="4358" max="4358" width="13.7109375" style="659" customWidth="1"/>
    <col min="4359" max="4359" width="34.7109375" style="659" customWidth="1"/>
    <col min="4360" max="4360" width="17.7109375" style="659" customWidth="1"/>
    <col min="4361" max="4361" width="13.7109375" style="659" customWidth="1"/>
    <col min="4362" max="4362" width="30.7109375" style="659" customWidth="1"/>
    <col min="4363" max="4363" width="38.42578125" style="659" customWidth="1"/>
    <col min="4364" max="4608" width="9.140625" style="659"/>
    <col min="4609" max="4609" width="8.7109375" style="659" customWidth="1"/>
    <col min="4610" max="4610" width="45.7109375" style="659" customWidth="1"/>
    <col min="4611" max="4611" width="15.7109375" style="659" customWidth="1"/>
    <col min="4612" max="4613" width="17.7109375" style="659" customWidth="1"/>
    <col min="4614" max="4614" width="13.7109375" style="659" customWidth="1"/>
    <col min="4615" max="4615" width="34.7109375" style="659" customWidth="1"/>
    <col min="4616" max="4616" width="17.7109375" style="659" customWidth="1"/>
    <col min="4617" max="4617" width="13.7109375" style="659" customWidth="1"/>
    <col min="4618" max="4618" width="30.7109375" style="659" customWidth="1"/>
    <col min="4619" max="4619" width="38.42578125" style="659" customWidth="1"/>
    <col min="4620" max="4864" width="9.140625" style="659"/>
    <col min="4865" max="4865" width="8.7109375" style="659" customWidth="1"/>
    <col min="4866" max="4866" width="45.7109375" style="659" customWidth="1"/>
    <col min="4867" max="4867" width="15.7109375" style="659" customWidth="1"/>
    <col min="4868" max="4869" width="17.7109375" style="659" customWidth="1"/>
    <col min="4870" max="4870" width="13.7109375" style="659" customWidth="1"/>
    <col min="4871" max="4871" width="34.7109375" style="659" customWidth="1"/>
    <col min="4872" max="4872" width="17.7109375" style="659" customWidth="1"/>
    <col min="4873" max="4873" width="13.7109375" style="659" customWidth="1"/>
    <col min="4874" max="4874" width="30.7109375" style="659" customWidth="1"/>
    <col min="4875" max="4875" width="38.42578125" style="659" customWidth="1"/>
    <col min="4876" max="5120" width="9.140625" style="659"/>
    <col min="5121" max="5121" width="8.7109375" style="659" customWidth="1"/>
    <col min="5122" max="5122" width="45.7109375" style="659" customWidth="1"/>
    <col min="5123" max="5123" width="15.7109375" style="659" customWidth="1"/>
    <col min="5124" max="5125" width="17.7109375" style="659" customWidth="1"/>
    <col min="5126" max="5126" width="13.7109375" style="659" customWidth="1"/>
    <col min="5127" max="5127" width="34.7109375" style="659" customWidth="1"/>
    <col min="5128" max="5128" width="17.7109375" style="659" customWidth="1"/>
    <col min="5129" max="5129" width="13.7109375" style="659" customWidth="1"/>
    <col min="5130" max="5130" width="30.7109375" style="659" customWidth="1"/>
    <col min="5131" max="5131" width="38.42578125" style="659" customWidth="1"/>
    <col min="5132" max="5376" width="9.140625" style="659"/>
    <col min="5377" max="5377" width="8.7109375" style="659" customWidth="1"/>
    <col min="5378" max="5378" width="45.7109375" style="659" customWidth="1"/>
    <col min="5379" max="5379" width="15.7109375" style="659" customWidth="1"/>
    <col min="5380" max="5381" width="17.7109375" style="659" customWidth="1"/>
    <col min="5382" max="5382" width="13.7109375" style="659" customWidth="1"/>
    <col min="5383" max="5383" width="34.7109375" style="659" customWidth="1"/>
    <col min="5384" max="5384" width="17.7109375" style="659" customWidth="1"/>
    <col min="5385" max="5385" width="13.7109375" style="659" customWidth="1"/>
    <col min="5386" max="5386" width="30.7109375" style="659" customWidth="1"/>
    <col min="5387" max="5387" width="38.42578125" style="659" customWidth="1"/>
    <col min="5388" max="5632" width="9.140625" style="659"/>
    <col min="5633" max="5633" width="8.7109375" style="659" customWidth="1"/>
    <col min="5634" max="5634" width="45.7109375" style="659" customWidth="1"/>
    <col min="5635" max="5635" width="15.7109375" style="659" customWidth="1"/>
    <col min="5636" max="5637" width="17.7109375" style="659" customWidth="1"/>
    <col min="5638" max="5638" width="13.7109375" style="659" customWidth="1"/>
    <col min="5639" max="5639" width="34.7109375" style="659" customWidth="1"/>
    <col min="5640" max="5640" width="17.7109375" style="659" customWidth="1"/>
    <col min="5641" max="5641" width="13.7109375" style="659" customWidth="1"/>
    <col min="5642" max="5642" width="30.7109375" style="659" customWidth="1"/>
    <col min="5643" max="5643" width="38.42578125" style="659" customWidth="1"/>
    <col min="5644" max="5888" width="9.140625" style="659"/>
    <col min="5889" max="5889" width="8.7109375" style="659" customWidth="1"/>
    <col min="5890" max="5890" width="45.7109375" style="659" customWidth="1"/>
    <col min="5891" max="5891" width="15.7109375" style="659" customWidth="1"/>
    <col min="5892" max="5893" width="17.7109375" style="659" customWidth="1"/>
    <col min="5894" max="5894" width="13.7109375" style="659" customWidth="1"/>
    <col min="5895" max="5895" width="34.7109375" style="659" customWidth="1"/>
    <col min="5896" max="5896" width="17.7109375" style="659" customWidth="1"/>
    <col min="5897" max="5897" width="13.7109375" style="659" customWidth="1"/>
    <col min="5898" max="5898" width="30.7109375" style="659" customWidth="1"/>
    <col min="5899" max="5899" width="38.42578125" style="659" customWidth="1"/>
    <col min="5900" max="6144" width="9.140625" style="659"/>
    <col min="6145" max="6145" width="8.7109375" style="659" customWidth="1"/>
    <col min="6146" max="6146" width="45.7109375" style="659" customWidth="1"/>
    <col min="6147" max="6147" width="15.7109375" style="659" customWidth="1"/>
    <col min="6148" max="6149" width="17.7109375" style="659" customWidth="1"/>
    <col min="6150" max="6150" width="13.7109375" style="659" customWidth="1"/>
    <col min="6151" max="6151" width="34.7109375" style="659" customWidth="1"/>
    <col min="6152" max="6152" width="17.7109375" style="659" customWidth="1"/>
    <col min="6153" max="6153" width="13.7109375" style="659" customWidth="1"/>
    <col min="6154" max="6154" width="30.7109375" style="659" customWidth="1"/>
    <col min="6155" max="6155" width="38.42578125" style="659" customWidth="1"/>
    <col min="6156" max="6400" width="9.140625" style="659"/>
    <col min="6401" max="6401" width="8.7109375" style="659" customWidth="1"/>
    <col min="6402" max="6402" width="45.7109375" style="659" customWidth="1"/>
    <col min="6403" max="6403" width="15.7109375" style="659" customWidth="1"/>
    <col min="6404" max="6405" width="17.7109375" style="659" customWidth="1"/>
    <col min="6406" max="6406" width="13.7109375" style="659" customWidth="1"/>
    <col min="6407" max="6407" width="34.7109375" style="659" customWidth="1"/>
    <col min="6408" max="6408" width="17.7109375" style="659" customWidth="1"/>
    <col min="6409" max="6409" width="13.7109375" style="659" customWidth="1"/>
    <col min="6410" max="6410" width="30.7109375" style="659" customWidth="1"/>
    <col min="6411" max="6411" width="38.42578125" style="659" customWidth="1"/>
    <col min="6412" max="6656" width="9.140625" style="659"/>
    <col min="6657" max="6657" width="8.7109375" style="659" customWidth="1"/>
    <col min="6658" max="6658" width="45.7109375" style="659" customWidth="1"/>
    <col min="6659" max="6659" width="15.7109375" style="659" customWidth="1"/>
    <col min="6660" max="6661" width="17.7109375" style="659" customWidth="1"/>
    <col min="6662" max="6662" width="13.7109375" style="659" customWidth="1"/>
    <col min="6663" max="6663" width="34.7109375" style="659" customWidth="1"/>
    <col min="6664" max="6664" width="17.7109375" style="659" customWidth="1"/>
    <col min="6665" max="6665" width="13.7109375" style="659" customWidth="1"/>
    <col min="6666" max="6666" width="30.7109375" style="659" customWidth="1"/>
    <col min="6667" max="6667" width="38.42578125" style="659" customWidth="1"/>
    <col min="6668" max="6912" width="9.140625" style="659"/>
    <col min="6913" max="6913" width="8.7109375" style="659" customWidth="1"/>
    <col min="6914" max="6914" width="45.7109375" style="659" customWidth="1"/>
    <col min="6915" max="6915" width="15.7109375" style="659" customWidth="1"/>
    <col min="6916" max="6917" width="17.7109375" style="659" customWidth="1"/>
    <col min="6918" max="6918" width="13.7109375" style="659" customWidth="1"/>
    <col min="6919" max="6919" width="34.7109375" style="659" customWidth="1"/>
    <col min="6920" max="6920" width="17.7109375" style="659" customWidth="1"/>
    <col min="6921" max="6921" width="13.7109375" style="659" customWidth="1"/>
    <col min="6922" max="6922" width="30.7109375" style="659" customWidth="1"/>
    <col min="6923" max="6923" width="38.42578125" style="659" customWidth="1"/>
    <col min="6924" max="7168" width="9.140625" style="659"/>
    <col min="7169" max="7169" width="8.7109375" style="659" customWidth="1"/>
    <col min="7170" max="7170" width="45.7109375" style="659" customWidth="1"/>
    <col min="7171" max="7171" width="15.7109375" style="659" customWidth="1"/>
    <col min="7172" max="7173" width="17.7109375" style="659" customWidth="1"/>
    <col min="7174" max="7174" width="13.7109375" style="659" customWidth="1"/>
    <col min="7175" max="7175" width="34.7109375" style="659" customWidth="1"/>
    <col min="7176" max="7176" width="17.7109375" style="659" customWidth="1"/>
    <col min="7177" max="7177" width="13.7109375" style="659" customWidth="1"/>
    <col min="7178" max="7178" width="30.7109375" style="659" customWidth="1"/>
    <col min="7179" max="7179" width="38.42578125" style="659" customWidth="1"/>
    <col min="7180" max="7424" width="9.140625" style="659"/>
    <col min="7425" max="7425" width="8.7109375" style="659" customWidth="1"/>
    <col min="7426" max="7426" width="45.7109375" style="659" customWidth="1"/>
    <col min="7427" max="7427" width="15.7109375" style="659" customWidth="1"/>
    <col min="7428" max="7429" width="17.7109375" style="659" customWidth="1"/>
    <col min="7430" max="7430" width="13.7109375" style="659" customWidth="1"/>
    <col min="7431" max="7431" width="34.7109375" style="659" customWidth="1"/>
    <col min="7432" max="7432" width="17.7109375" style="659" customWidth="1"/>
    <col min="7433" max="7433" width="13.7109375" style="659" customWidth="1"/>
    <col min="7434" max="7434" width="30.7109375" style="659" customWidth="1"/>
    <col min="7435" max="7435" width="38.42578125" style="659" customWidth="1"/>
    <col min="7436" max="7680" width="9.140625" style="659"/>
    <col min="7681" max="7681" width="8.7109375" style="659" customWidth="1"/>
    <col min="7682" max="7682" width="45.7109375" style="659" customWidth="1"/>
    <col min="7683" max="7683" width="15.7109375" style="659" customWidth="1"/>
    <col min="7684" max="7685" width="17.7109375" style="659" customWidth="1"/>
    <col min="7686" max="7686" width="13.7109375" style="659" customWidth="1"/>
    <col min="7687" max="7687" width="34.7109375" style="659" customWidth="1"/>
    <col min="7688" max="7688" width="17.7109375" style="659" customWidth="1"/>
    <col min="7689" max="7689" width="13.7109375" style="659" customWidth="1"/>
    <col min="7690" max="7690" width="30.7109375" style="659" customWidth="1"/>
    <col min="7691" max="7691" width="38.42578125" style="659" customWidth="1"/>
    <col min="7692" max="7936" width="9.140625" style="659"/>
    <col min="7937" max="7937" width="8.7109375" style="659" customWidth="1"/>
    <col min="7938" max="7938" width="45.7109375" style="659" customWidth="1"/>
    <col min="7939" max="7939" width="15.7109375" style="659" customWidth="1"/>
    <col min="7940" max="7941" width="17.7109375" style="659" customWidth="1"/>
    <col min="7942" max="7942" width="13.7109375" style="659" customWidth="1"/>
    <col min="7943" max="7943" width="34.7109375" style="659" customWidth="1"/>
    <col min="7944" max="7944" width="17.7109375" style="659" customWidth="1"/>
    <col min="7945" max="7945" width="13.7109375" style="659" customWidth="1"/>
    <col min="7946" max="7946" width="30.7109375" style="659" customWidth="1"/>
    <col min="7947" max="7947" width="38.42578125" style="659" customWidth="1"/>
    <col min="7948" max="8192" width="9.140625" style="659"/>
    <col min="8193" max="8193" width="8.7109375" style="659" customWidth="1"/>
    <col min="8194" max="8194" width="45.7109375" style="659" customWidth="1"/>
    <col min="8195" max="8195" width="15.7109375" style="659" customWidth="1"/>
    <col min="8196" max="8197" width="17.7109375" style="659" customWidth="1"/>
    <col min="8198" max="8198" width="13.7109375" style="659" customWidth="1"/>
    <col min="8199" max="8199" width="34.7109375" style="659" customWidth="1"/>
    <col min="8200" max="8200" width="17.7109375" style="659" customWidth="1"/>
    <col min="8201" max="8201" width="13.7109375" style="659" customWidth="1"/>
    <col min="8202" max="8202" width="30.7109375" style="659" customWidth="1"/>
    <col min="8203" max="8203" width="38.42578125" style="659" customWidth="1"/>
    <col min="8204" max="8448" width="9.140625" style="659"/>
    <col min="8449" max="8449" width="8.7109375" style="659" customWidth="1"/>
    <col min="8450" max="8450" width="45.7109375" style="659" customWidth="1"/>
    <col min="8451" max="8451" width="15.7109375" style="659" customWidth="1"/>
    <col min="8452" max="8453" width="17.7109375" style="659" customWidth="1"/>
    <col min="8454" max="8454" width="13.7109375" style="659" customWidth="1"/>
    <col min="8455" max="8455" width="34.7109375" style="659" customWidth="1"/>
    <col min="8456" max="8456" width="17.7109375" style="659" customWidth="1"/>
    <col min="8457" max="8457" width="13.7109375" style="659" customWidth="1"/>
    <col min="8458" max="8458" width="30.7109375" style="659" customWidth="1"/>
    <col min="8459" max="8459" width="38.42578125" style="659" customWidth="1"/>
    <col min="8460" max="8704" width="9.140625" style="659"/>
    <col min="8705" max="8705" width="8.7109375" style="659" customWidth="1"/>
    <col min="8706" max="8706" width="45.7109375" style="659" customWidth="1"/>
    <col min="8707" max="8707" width="15.7109375" style="659" customWidth="1"/>
    <col min="8708" max="8709" width="17.7109375" style="659" customWidth="1"/>
    <col min="8710" max="8710" width="13.7109375" style="659" customWidth="1"/>
    <col min="8711" max="8711" width="34.7109375" style="659" customWidth="1"/>
    <col min="8712" max="8712" width="17.7109375" style="659" customWidth="1"/>
    <col min="8713" max="8713" width="13.7109375" style="659" customWidth="1"/>
    <col min="8714" max="8714" width="30.7109375" style="659" customWidth="1"/>
    <col min="8715" max="8715" width="38.42578125" style="659" customWidth="1"/>
    <col min="8716" max="8960" width="9.140625" style="659"/>
    <col min="8961" max="8961" width="8.7109375" style="659" customWidth="1"/>
    <col min="8962" max="8962" width="45.7109375" style="659" customWidth="1"/>
    <col min="8963" max="8963" width="15.7109375" style="659" customWidth="1"/>
    <col min="8964" max="8965" width="17.7109375" style="659" customWidth="1"/>
    <col min="8966" max="8966" width="13.7109375" style="659" customWidth="1"/>
    <col min="8967" max="8967" width="34.7109375" style="659" customWidth="1"/>
    <col min="8968" max="8968" width="17.7109375" style="659" customWidth="1"/>
    <col min="8969" max="8969" width="13.7109375" style="659" customWidth="1"/>
    <col min="8970" max="8970" width="30.7109375" style="659" customWidth="1"/>
    <col min="8971" max="8971" width="38.42578125" style="659" customWidth="1"/>
    <col min="8972" max="9216" width="9.140625" style="659"/>
    <col min="9217" max="9217" width="8.7109375" style="659" customWidth="1"/>
    <col min="9218" max="9218" width="45.7109375" style="659" customWidth="1"/>
    <col min="9219" max="9219" width="15.7109375" style="659" customWidth="1"/>
    <col min="9220" max="9221" width="17.7109375" style="659" customWidth="1"/>
    <col min="9222" max="9222" width="13.7109375" style="659" customWidth="1"/>
    <col min="9223" max="9223" width="34.7109375" style="659" customWidth="1"/>
    <col min="9224" max="9224" width="17.7109375" style="659" customWidth="1"/>
    <col min="9225" max="9225" width="13.7109375" style="659" customWidth="1"/>
    <col min="9226" max="9226" width="30.7109375" style="659" customWidth="1"/>
    <col min="9227" max="9227" width="38.42578125" style="659" customWidth="1"/>
    <col min="9228" max="9472" width="9.140625" style="659"/>
    <col min="9473" max="9473" width="8.7109375" style="659" customWidth="1"/>
    <col min="9474" max="9474" width="45.7109375" style="659" customWidth="1"/>
    <col min="9475" max="9475" width="15.7109375" style="659" customWidth="1"/>
    <col min="9476" max="9477" width="17.7109375" style="659" customWidth="1"/>
    <col min="9478" max="9478" width="13.7109375" style="659" customWidth="1"/>
    <col min="9479" max="9479" width="34.7109375" style="659" customWidth="1"/>
    <col min="9480" max="9480" width="17.7109375" style="659" customWidth="1"/>
    <col min="9481" max="9481" width="13.7109375" style="659" customWidth="1"/>
    <col min="9482" max="9482" width="30.7109375" style="659" customWidth="1"/>
    <col min="9483" max="9483" width="38.42578125" style="659" customWidth="1"/>
    <col min="9484" max="9728" width="9.140625" style="659"/>
    <col min="9729" max="9729" width="8.7109375" style="659" customWidth="1"/>
    <col min="9730" max="9730" width="45.7109375" style="659" customWidth="1"/>
    <col min="9731" max="9731" width="15.7109375" style="659" customWidth="1"/>
    <col min="9732" max="9733" width="17.7109375" style="659" customWidth="1"/>
    <col min="9734" max="9734" width="13.7109375" style="659" customWidth="1"/>
    <col min="9735" max="9735" width="34.7109375" style="659" customWidth="1"/>
    <col min="9736" max="9736" width="17.7109375" style="659" customWidth="1"/>
    <col min="9737" max="9737" width="13.7109375" style="659" customWidth="1"/>
    <col min="9738" max="9738" width="30.7109375" style="659" customWidth="1"/>
    <col min="9739" max="9739" width="38.42578125" style="659" customWidth="1"/>
    <col min="9740" max="9984" width="9.140625" style="659"/>
    <col min="9985" max="9985" width="8.7109375" style="659" customWidth="1"/>
    <col min="9986" max="9986" width="45.7109375" style="659" customWidth="1"/>
    <col min="9987" max="9987" width="15.7109375" style="659" customWidth="1"/>
    <col min="9988" max="9989" width="17.7109375" style="659" customWidth="1"/>
    <col min="9990" max="9990" width="13.7109375" style="659" customWidth="1"/>
    <col min="9991" max="9991" width="34.7109375" style="659" customWidth="1"/>
    <col min="9992" max="9992" width="17.7109375" style="659" customWidth="1"/>
    <col min="9993" max="9993" width="13.7109375" style="659" customWidth="1"/>
    <col min="9994" max="9994" width="30.7109375" style="659" customWidth="1"/>
    <col min="9995" max="9995" width="38.42578125" style="659" customWidth="1"/>
    <col min="9996" max="10240" width="9.140625" style="659"/>
    <col min="10241" max="10241" width="8.7109375" style="659" customWidth="1"/>
    <col min="10242" max="10242" width="45.7109375" style="659" customWidth="1"/>
    <col min="10243" max="10243" width="15.7109375" style="659" customWidth="1"/>
    <col min="10244" max="10245" width="17.7109375" style="659" customWidth="1"/>
    <col min="10246" max="10246" width="13.7109375" style="659" customWidth="1"/>
    <col min="10247" max="10247" width="34.7109375" style="659" customWidth="1"/>
    <col min="10248" max="10248" width="17.7109375" style="659" customWidth="1"/>
    <col min="10249" max="10249" width="13.7109375" style="659" customWidth="1"/>
    <col min="10250" max="10250" width="30.7109375" style="659" customWidth="1"/>
    <col min="10251" max="10251" width="38.42578125" style="659" customWidth="1"/>
    <col min="10252" max="10496" width="9.140625" style="659"/>
    <col min="10497" max="10497" width="8.7109375" style="659" customWidth="1"/>
    <col min="10498" max="10498" width="45.7109375" style="659" customWidth="1"/>
    <col min="10499" max="10499" width="15.7109375" style="659" customWidth="1"/>
    <col min="10500" max="10501" width="17.7109375" style="659" customWidth="1"/>
    <col min="10502" max="10502" width="13.7109375" style="659" customWidth="1"/>
    <col min="10503" max="10503" width="34.7109375" style="659" customWidth="1"/>
    <col min="10504" max="10504" width="17.7109375" style="659" customWidth="1"/>
    <col min="10505" max="10505" width="13.7109375" style="659" customWidth="1"/>
    <col min="10506" max="10506" width="30.7109375" style="659" customWidth="1"/>
    <col min="10507" max="10507" width="38.42578125" style="659" customWidth="1"/>
    <col min="10508" max="10752" width="9.140625" style="659"/>
    <col min="10753" max="10753" width="8.7109375" style="659" customWidth="1"/>
    <col min="10754" max="10754" width="45.7109375" style="659" customWidth="1"/>
    <col min="10755" max="10755" width="15.7109375" style="659" customWidth="1"/>
    <col min="10756" max="10757" width="17.7109375" style="659" customWidth="1"/>
    <col min="10758" max="10758" width="13.7109375" style="659" customWidth="1"/>
    <col min="10759" max="10759" width="34.7109375" style="659" customWidth="1"/>
    <col min="10760" max="10760" width="17.7109375" style="659" customWidth="1"/>
    <col min="10761" max="10761" width="13.7109375" style="659" customWidth="1"/>
    <col min="10762" max="10762" width="30.7109375" style="659" customWidth="1"/>
    <col min="10763" max="10763" width="38.42578125" style="659" customWidth="1"/>
    <col min="10764" max="11008" width="9.140625" style="659"/>
    <col min="11009" max="11009" width="8.7109375" style="659" customWidth="1"/>
    <col min="11010" max="11010" width="45.7109375" style="659" customWidth="1"/>
    <col min="11011" max="11011" width="15.7109375" style="659" customWidth="1"/>
    <col min="11012" max="11013" width="17.7109375" style="659" customWidth="1"/>
    <col min="11014" max="11014" width="13.7109375" style="659" customWidth="1"/>
    <col min="11015" max="11015" width="34.7109375" style="659" customWidth="1"/>
    <col min="11016" max="11016" width="17.7109375" style="659" customWidth="1"/>
    <col min="11017" max="11017" width="13.7109375" style="659" customWidth="1"/>
    <col min="11018" max="11018" width="30.7109375" style="659" customWidth="1"/>
    <col min="11019" max="11019" width="38.42578125" style="659" customWidth="1"/>
    <col min="11020" max="11264" width="9.140625" style="659"/>
    <col min="11265" max="11265" width="8.7109375" style="659" customWidth="1"/>
    <col min="11266" max="11266" width="45.7109375" style="659" customWidth="1"/>
    <col min="11267" max="11267" width="15.7109375" style="659" customWidth="1"/>
    <col min="11268" max="11269" width="17.7109375" style="659" customWidth="1"/>
    <col min="11270" max="11270" width="13.7109375" style="659" customWidth="1"/>
    <col min="11271" max="11271" width="34.7109375" style="659" customWidth="1"/>
    <col min="11272" max="11272" width="17.7109375" style="659" customWidth="1"/>
    <col min="11273" max="11273" width="13.7109375" style="659" customWidth="1"/>
    <col min="11274" max="11274" width="30.7109375" style="659" customWidth="1"/>
    <col min="11275" max="11275" width="38.42578125" style="659" customWidth="1"/>
    <col min="11276" max="11520" width="9.140625" style="659"/>
    <col min="11521" max="11521" width="8.7109375" style="659" customWidth="1"/>
    <col min="11522" max="11522" width="45.7109375" style="659" customWidth="1"/>
    <col min="11523" max="11523" width="15.7109375" style="659" customWidth="1"/>
    <col min="11524" max="11525" width="17.7109375" style="659" customWidth="1"/>
    <col min="11526" max="11526" width="13.7109375" style="659" customWidth="1"/>
    <col min="11527" max="11527" width="34.7109375" style="659" customWidth="1"/>
    <col min="11528" max="11528" width="17.7109375" style="659" customWidth="1"/>
    <col min="11529" max="11529" width="13.7109375" style="659" customWidth="1"/>
    <col min="11530" max="11530" width="30.7109375" style="659" customWidth="1"/>
    <col min="11531" max="11531" width="38.42578125" style="659" customWidth="1"/>
    <col min="11532" max="11776" width="9.140625" style="659"/>
    <col min="11777" max="11777" width="8.7109375" style="659" customWidth="1"/>
    <col min="11778" max="11778" width="45.7109375" style="659" customWidth="1"/>
    <col min="11779" max="11779" width="15.7109375" style="659" customWidth="1"/>
    <col min="11780" max="11781" width="17.7109375" style="659" customWidth="1"/>
    <col min="11782" max="11782" width="13.7109375" style="659" customWidth="1"/>
    <col min="11783" max="11783" width="34.7109375" style="659" customWidth="1"/>
    <col min="11784" max="11784" width="17.7109375" style="659" customWidth="1"/>
    <col min="11785" max="11785" width="13.7109375" style="659" customWidth="1"/>
    <col min="11786" max="11786" width="30.7109375" style="659" customWidth="1"/>
    <col min="11787" max="11787" width="38.42578125" style="659" customWidth="1"/>
    <col min="11788" max="12032" width="9.140625" style="659"/>
    <col min="12033" max="12033" width="8.7109375" style="659" customWidth="1"/>
    <col min="12034" max="12034" width="45.7109375" style="659" customWidth="1"/>
    <col min="12035" max="12035" width="15.7109375" style="659" customWidth="1"/>
    <col min="12036" max="12037" width="17.7109375" style="659" customWidth="1"/>
    <col min="12038" max="12038" width="13.7109375" style="659" customWidth="1"/>
    <col min="12039" max="12039" width="34.7109375" style="659" customWidth="1"/>
    <col min="12040" max="12040" width="17.7109375" style="659" customWidth="1"/>
    <col min="12041" max="12041" width="13.7109375" style="659" customWidth="1"/>
    <col min="12042" max="12042" width="30.7109375" style="659" customWidth="1"/>
    <col min="12043" max="12043" width="38.42578125" style="659" customWidth="1"/>
    <col min="12044" max="12288" width="9.140625" style="659"/>
    <col min="12289" max="12289" width="8.7109375" style="659" customWidth="1"/>
    <col min="12290" max="12290" width="45.7109375" style="659" customWidth="1"/>
    <col min="12291" max="12291" width="15.7109375" style="659" customWidth="1"/>
    <col min="12292" max="12293" width="17.7109375" style="659" customWidth="1"/>
    <col min="12294" max="12294" width="13.7109375" style="659" customWidth="1"/>
    <col min="12295" max="12295" width="34.7109375" style="659" customWidth="1"/>
    <col min="12296" max="12296" width="17.7109375" style="659" customWidth="1"/>
    <col min="12297" max="12297" width="13.7109375" style="659" customWidth="1"/>
    <col min="12298" max="12298" width="30.7109375" style="659" customWidth="1"/>
    <col min="12299" max="12299" width="38.42578125" style="659" customWidth="1"/>
    <col min="12300" max="12544" width="9.140625" style="659"/>
    <col min="12545" max="12545" width="8.7109375" style="659" customWidth="1"/>
    <col min="12546" max="12546" width="45.7109375" style="659" customWidth="1"/>
    <col min="12547" max="12547" width="15.7109375" style="659" customWidth="1"/>
    <col min="12548" max="12549" width="17.7109375" style="659" customWidth="1"/>
    <col min="12550" max="12550" width="13.7109375" style="659" customWidth="1"/>
    <col min="12551" max="12551" width="34.7109375" style="659" customWidth="1"/>
    <col min="12552" max="12552" width="17.7109375" style="659" customWidth="1"/>
    <col min="12553" max="12553" width="13.7109375" style="659" customWidth="1"/>
    <col min="12554" max="12554" width="30.7109375" style="659" customWidth="1"/>
    <col min="12555" max="12555" width="38.42578125" style="659" customWidth="1"/>
    <col min="12556" max="12800" width="9.140625" style="659"/>
    <col min="12801" max="12801" width="8.7109375" style="659" customWidth="1"/>
    <col min="12802" max="12802" width="45.7109375" style="659" customWidth="1"/>
    <col min="12803" max="12803" width="15.7109375" style="659" customWidth="1"/>
    <col min="12804" max="12805" width="17.7109375" style="659" customWidth="1"/>
    <col min="12806" max="12806" width="13.7109375" style="659" customWidth="1"/>
    <col min="12807" max="12807" width="34.7109375" style="659" customWidth="1"/>
    <col min="12808" max="12808" width="17.7109375" style="659" customWidth="1"/>
    <col min="12809" max="12809" width="13.7109375" style="659" customWidth="1"/>
    <col min="12810" max="12810" width="30.7109375" style="659" customWidth="1"/>
    <col min="12811" max="12811" width="38.42578125" style="659" customWidth="1"/>
    <col min="12812" max="13056" width="9.140625" style="659"/>
    <col min="13057" max="13057" width="8.7109375" style="659" customWidth="1"/>
    <col min="13058" max="13058" width="45.7109375" style="659" customWidth="1"/>
    <col min="13059" max="13059" width="15.7109375" style="659" customWidth="1"/>
    <col min="13060" max="13061" width="17.7109375" style="659" customWidth="1"/>
    <col min="13062" max="13062" width="13.7109375" style="659" customWidth="1"/>
    <col min="13063" max="13063" width="34.7109375" style="659" customWidth="1"/>
    <col min="13064" max="13064" width="17.7109375" style="659" customWidth="1"/>
    <col min="13065" max="13065" width="13.7109375" style="659" customWidth="1"/>
    <col min="13066" max="13066" width="30.7109375" style="659" customWidth="1"/>
    <col min="13067" max="13067" width="38.42578125" style="659" customWidth="1"/>
    <col min="13068" max="13312" width="9.140625" style="659"/>
    <col min="13313" max="13313" width="8.7109375" style="659" customWidth="1"/>
    <col min="13314" max="13314" width="45.7109375" style="659" customWidth="1"/>
    <col min="13315" max="13315" width="15.7109375" style="659" customWidth="1"/>
    <col min="13316" max="13317" width="17.7109375" style="659" customWidth="1"/>
    <col min="13318" max="13318" width="13.7109375" style="659" customWidth="1"/>
    <col min="13319" max="13319" width="34.7109375" style="659" customWidth="1"/>
    <col min="13320" max="13320" width="17.7109375" style="659" customWidth="1"/>
    <col min="13321" max="13321" width="13.7109375" style="659" customWidth="1"/>
    <col min="13322" max="13322" width="30.7109375" style="659" customWidth="1"/>
    <col min="13323" max="13323" width="38.42578125" style="659" customWidth="1"/>
    <col min="13324" max="13568" width="9.140625" style="659"/>
    <col min="13569" max="13569" width="8.7109375" style="659" customWidth="1"/>
    <col min="13570" max="13570" width="45.7109375" style="659" customWidth="1"/>
    <col min="13571" max="13571" width="15.7109375" style="659" customWidth="1"/>
    <col min="13572" max="13573" width="17.7109375" style="659" customWidth="1"/>
    <col min="13574" max="13574" width="13.7109375" style="659" customWidth="1"/>
    <col min="13575" max="13575" width="34.7109375" style="659" customWidth="1"/>
    <col min="13576" max="13576" width="17.7109375" style="659" customWidth="1"/>
    <col min="13577" max="13577" width="13.7109375" style="659" customWidth="1"/>
    <col min="13578" max="13578" width="30.7109375" style="659" customWidth="1"/>
    <col min="13579" max="13579" width="38.42578125" style="659" customWidth="1"/>
    <col min="13580" max="13824" width="9.140625" style="659"/>
    <col min="13825" max="13825" width="8.7109375" style="659" customWidth="1"/>
    <col min="13826" max="13826" width="45.7109375" style="659" customWidth="1"/>
    <col min="13827" max="13827" width="15.7109375" style="659" customWidth="1"/>
    <col min="13828" max="13829" width="17.7109375" style="659" customWidth="1"/>
    <col min="13830" max="13830" width="13.7109375" style="659" customWidth="1"/>
    <col min="13831" max="13831" width="34.7109375" style="659" customWidth="1"/>
    <col min="13832" max="13832" width="17.7109375" style="659" customWidth="1"/>
    <col min="13833" max="13833" width="13.7109375" style="659" customWidth="1"/>
    <col min="13834" max="13834" width="30.7109375" style="659" customWidth="1"/>
    <col min="13835" max="13835" width="38.42578125" style="659" customWidth="1"/>
    <col min="13836" max="14080" width="9.140625" style="659"/>
    <col min="14081" max="14081" width="8.7109375" style="659" customWidth="1"/>
    <col min="14082" max="14082" width="45.7109375" style="659" customWidth="1"/>
    <col min="14083" max="14083" width="15.7109375" style="659" customWidth="1"/>
    <col min="14084" max="14085" width="17.7109375" style="659" customWidth="1"/>
    <col min="14086" max="14086" width="13.7109375" style="659" customWidth="1"/>
    <col min="14087" max="14087" width="34.7109375" style="659" customWidth="1"/>
    <col min="14088" max="14088" width="17.7109375" style="659" customWidth="1"/>
    <col min="14089" max="14089" width="13.7109375" style="659" customWidth="1"/>
    <col min="14090" max="14090" width="30.7109375" style="659" customWidth="1"/>
    <col min="14091" max="14091" width="38.42578125" style="659" customWidth="1"/>
    <col min="14092" max="14336" width="9.140625" style="659"/>
    <col min="14337" max="14337" width="8.7109375" style="659" customWidth="1"/>
    <col min="14338" max="14338" width="45.7109375" style="659" customWidth="1"/>
    <col min="14339" max="14339" width="15.7109375" style="659" customWidth="1"/>
    <col min="14340" max="14341" width="17.7109375" style="659" customWidth="1"/>
    <col min="14342" max="14342" width="13.7109375" style="659" customWidth="1"/>
    <col min="14343" max="14343" width="34.7109375" style="659" customWidth="1"/>
    <col min="14344" max="14344" width="17.7109375" style="659" customWidth="1"/>
    <col min="14345" max="14345" width="13.7109375" style="659" customWidth="1"/>
    <col min="14346" max="14346" width="30.7109375" style="659" customWidth="1"/>
    <col min="14347" max="14347" width="38.42578125" style="659" customWidth="1"/>
    <col min="14348" max="14592" width="9.140625" style="659"/>
    <col min="14593" max="14593" width="8.7109375" style="659" customWidth="1"/>
    <col min="14594" max="14594" width="45.7109375" style="659" customWidth="1"/>
    <col min="14595" max="14595" width="15.7109375" style="659" customWidth="1"/>
    <col min="14596" max="14597" width="17.7109375" style="659" customWidth="1"/>
    <col min="14598" max="14598" width="13.7109375" style="659" customWidth="1"/>
    <col min="14599" max="14599" width="34.7109375" style="659" customWidth="1"/>
    <col min="14600" max="14600" width="17.7109375" style="659" customWidth="1"/>
    <col min="14601" max="14601" width="13.7109375" style="659" customWidth="1"/>
    <col min="14602" max="14602" width="30.7109375" style="659" customWidth="1"/>
    <col min="14603" max="14603" width="38.42578125" style="659" customWidth="1"/>
    <col min="14604" max="14848" width="9.140625" style="659"/>
    <col min="14849" max="14849" width="8.7109375" style="659" customWidth="1"/>
    <col min="14850" max="14850" width="45.7109375" style="659" customWidth="1"/>
    <col min="14851" max="14851" width="15.7109375" style="659" customWidth="1"/>
    <col min="14852" max="14853" width="17.7109375" style="659" customWidth="1"/>
    <col min="14854" max="14854" width="13.7109375" style="659" customWidth="1"/>
    <col min="14855" max="14855" width="34.7109375" style="659" customWidth="1"/>
    <col min="14856" max="14856" width="17.7109375" style="659" customWidth="1"/>
    <col min="14857" max="14857" width="13.7109375" style="659" customWidth="1"/>
    <col min="14858" max="14858" width="30.7109375" style="659" customWidth="1"/>
    <col min="14859" max="14859" width="38.42578125" style="659" customWidth="1"/>
    <col min="14860" max="15104" width="9.140625" style="659"/>
    <col min="15105" max="15105" width="8.7109375" style="659" customWidth="1"/>
    <col min="15106" max="15106" width="45.7109375" style="659" customWidth="1"/>
    <col min="15107" max="15107" width="15.7109375" style="659" customWidth="1"/>
    <col min="15108" max="15109" width="17.7109375" style="659" customWidth="1"/>
    <col min="15110" max="15110" width="13.7109375" style="659" customWidth="1"/>
    <col min="15111" max="15111" width="34.7109375" style="659" customWidth="1"/>
    <col min="15112" max="15112" width="17.7109375" style="659" customWidth="1"/>
    <col min="15113" max="15113" width="13.7109375" style="659" customWidth="1"/>
    <col min="15114" max="15114" width="30.7109375" style="659" customWidth="1"/>
    <col min="15115" max="15115" width="38.42578125" style="659" customWidth="1"/>
    <col min="15116" max="15360" width="9.140625" style="659"/>
    <col min="15361" max="15361" width="8.7109375" style="659" customWidth="1"/>
    <col min="15362" max="15362" width="45.7109375" style="659" customWidth="1"/>
    <col min="15363" max="15363" width="15.7109375" style="659" customWidth="1"/>
    <col min="15364" max="15365" width="17.7109375" style="659" customWidth="1"/>
    <col min="15366" max="15366" width="13.7109375" style="659" customWidth="1"/>
    <col min="15367" max="15367" width="34.7109375" style="659" customWidth="1"/>
    <col min="15368" max="15368" width="17.7109375" style="659" customWidth="1"/>
    <col min="15369" max="15369" width="13.7109375" style="659" customWidth="1"/>
    <col min="15370" max="15370" width="30.7109375" style="659" customWidth="1"/>
    <col min="15371" max="15371" width="38.42578125" style="659" customWidth="1"/>
    <col min="15372" max="15616" width="9.140625" style="659"/>
    <col min="15617" max="15617" width="8.7109375" style="659" customWidth="1"/>
    <col min="15618" max="15618" width="45.7109375" style="659" customWidth="1"/>
    <col min="15619" max="15619" width="15.7109375" style="659" customWidth="1"/>
    <col min="15620" max="15621" width="17.7109375" style="659" customWidth="1"/>
    <col min="15622" max="15622" width="13.7109375" style="659" customWidth="1"/>
    <col min="15623" max="15623" width="34.7109375" style="659" customWidth="1"/>
    <col min="15624" max="15624" width="17.7109375" style="659" customWidth="1"/>
    <col min="15625" max="15625" width="13.7109375" style="659" customWidth="1"/>
    <col min="15626" max="15626" width="30.7109375" style="659" customWidth="1"/>
    <col min="15627" max="15627" width="38.42578125" style="659" customWidth="1"/>
    <col min="15628" max="15872" width="9.140625" style="659"/>
    <col min="15873" max="15873" width="8.7109375" style="659" customWidth="1"/>
    <col min="15874" max="15874" width="45.7109375" style="659" customWidth="1"/>
    <col min="15875" max="15875" width="15.7109375" style="659" customWidth="1"/>
    <col min="15876" max="15877" width="17.7109375" style="659" customWidth="1"/>
    <col min="15878" max="15878" width="13.7109375" style="659" customWidth="1"/>
    <col min="15879" max="15879" width="34.7109375" style="659" customWidth="1"/>
    <col min="15880" max="15880" width="17.7109375" style="659" customWidth="1"/>
    <col min="15881" max="15881" width="13.7109375" style="659" customWidth="1"/>
    <col min="15882" max="15882" width="30.7109375" style="659" customWidth="1"/>
    <col min="15883" max="15883" width="38.42578125" style="659" customWidth="1"/>
    <col min="15884" max="16128" width="9.140625" style="659"/>
    <col min="16129" max="16129" width="8.7109375" style="659" customWidth="1"/>
    <col min="16130" max="16130" width="45.7109375" style="659" customWidth="1"/>
    <col min="16131" max="16131" width="15.7109375" style="659" customWidth="1"/>
    <col min="16132" max="16133" width="17.7109375" style="659" customWidth="1"/>
    <col min="16134" max="16134" width="13.7109375" style="659" customWidth="1"/>
    <col min="16135" max="16135" width="34.7109375" style="659" customWidth="1"/>
    <col min="16136" max="16136" width="17.7109375" style="659" customWidth="1"/>
    <col min="16137" max="16137" width="13.7109375" style="659" customWidth="1"/>
    <col min="16138" max="16138" width="30.7109375" style="659" customWidth="1"/>
    <col min="16139" max="16139" width="38.42578125" style="659" customWidth="1"/>
    <col min="16140" max="16384" width="9.140625" style="659"/>
  </cols>
  <sheetData>
    <row r="1" spans="1:11" x14ac:dyDescent="0.25">
      <c r="A1" s="656"/>
      <c r="B1" s="656"/>
      <c r="C1" s="657"/>
      <c r="D1" s="656"/>
      <c r="E1" s="656"/>
      <c r="F1" s="656"/>
      <c r="G1" s="656"/>
      <c r="H1" s="656"/>
      <c r="I1" s="656"/>
      <c r="J1" s="658"/>
    </row>
    <row r="2" spans="1:11" ht="57" customHeight="1" x14ac:dyDescent="0.2">
      <c r="A2" s="1476" t="s">
        <v>1156</v>
      </c>
      <c r="B2" s="1476"/>
      <c r="C2" s="1476"/>
      <c r="D2" s="1476"/>
      <c r="E2" s="1476"/>
      <c r="F2" s="1476"/>
      <c r="G2" s="1476"/>
      <c r="H2" s="1476"/>
      <c r="I2" s="1476"/>
      <c r="J2" s="1476"/>
    </row>
    <row r="3" spans="1:11" s="660" customFormat="1" ht="18" customHeight="1" x14ac:dyDescent="0.25">
      <c r="A3" s="1477" t="s">
        <v>1055</v>
      </c>
      <c r="B3" s="1477"/>
      <c r="C3" s="1477"/>
      <c r="D3" s="1477"/>
      <c r="E3" s="1477"/>
      <c r="F3" s="1477"/>
      <c r="G3" s="1477"/>
      <c r="H3" s="1477"/>
      <c r="I3" s="1477"/>
      <c r="J3" s="1477"/>
    </row>
    <row r="4" spans="1:11" ht="13.5" customHeight="1" x14ac:dyDescent="0.25">
      <c r="A4" s="661"/>
      <c r="B4" s="661"/>
      <c r="C4" s="661"/>
      <c r="D4" s="661"/>
      <c r="E4" s="661"/>
      <c r="F4" s="661"/>
      <c r="G4" s="661"/>
      <c r="H4" s="661"/>
      <c r="I4" s="661"/>
      <c r="J4" s="662"/>
    </row>
    <row r="5" spans="1:11" ht="138" customHeight="1" x14ac:dyDescent="0.2">
      <c r="A5" s="643" t="s">
        <v>1</v>
      </c>
      <c r="B5" s="287" t="s">
        <v>2</v>
      </c>
      <c r="C5" s="287" t="s">
        <v>3</v>
      </c>
      <c r="D5" s="285" t="s">
        <v>866</v>
      </c>
      <c r="E5" s="286" t="s">
        <v>916</v>
      </c>
      <c r="F5" s="286" t="s">
        <v>4</v>
      </c>
      <c r="G5" s="287" t="s">
        <v>456</v>
      </c>
      <c r="H5" s="287" t="s">
        <v>917</v>
      </c>
      <c r="I5" s="287" t="s">
        <v>6</v>
      </c>
      <c r="J5" s="287" t="s">
        <v>7</v>
      </c>
    </row>
    <row r="6" spans="1:11" x14ac:dyDescent="0.2">
      <c r="A6" s="663">
        <v>1</v>
      </c>
      <c r="B6" s="663">
        <v>2</v>
      </c>
      <c r="C6" s="663">
        <v>3</v>
      </c>
      <c r="D6" s="663">
        <v>4</v>
      </c>
      <c r="E6" s="663">
        <v>5</v>
      </c>
      <c r="F6" s="663">
        <v>6</v>
      </c>
      <c r="G6" s="663">
        <v>7</v>
      </c>
      <c r="H6" s="663">
        <v>8</v>
      </c>
      <c r="I6" s="663">
        <v>9</v>
      </c>
      <c r="J6" s="663">
        <v>10</v>
      </c>
    </row>
    <row r="7" spans="1:11" ht="23.25" customHeight="1" x14ac:dyDescent="0.2">
      <c r="A7" s="1478" t="s">
        <v>489</v>
      </c>
      <c r="B7" s="1479"/>
      <c r="C7" s="1479"/>
      <c r="D7" s="1479"/>
      <c r="E7" s="1479"/>
      <c r="F7" s="1479"/>
      <c r="G7" s="1479"/>
      <c r="H7" s="1479"/>
      <c r="I7" s="1479"/>
      <c r="J7" s="1480"/>
    </row>
    <row r="8" spans="1:11" ht="90.75" customHeight="1" x14ac:dyDescent="0.25">
      <c r="A8" s="664" t="s">
        <v>10</v>
      </c>
      <c r="B8" s="665" t="s">
        <v>1157</v>
      </c>
      <c r="C8" s="666" t="s">
        <v>23</v>
      </c>
      <c r="D8" s="667">
        <f>D9+D13</f>
        <v>40270.1</v>
      </c>
      <c r="E8" s="667">
        <f>E9+E13</f>
        <v>12905.4</v>
      </c>
      <c r="F8" s="668">
        <f>(E8/D8)*100</f>
        <v>32.047101944122311</v>
      </c>
      <c r="G8" s="669"/>
      <c r="H8" s="668">
        <f>H9+H13</f>
        <v>12905.4</v>
      </c>
      <c r="I8" s="668">
        <f>H8/D8*100</f>
        <v>32.047101944122311</v>
      </c>
      <c r="J8" s="670"/>
    </row>
    <row r="9" spans="1:11" ht="90" customHeight="1" x14ac:dyDescent="0.2">
      <c r="A9" s="671" t="s">
        <v>25</v>
      </c>
      <c r="B9" s="672" t="s">
        <v>1158</v>
      </c>
      <c r="C9" s="673" t="s">
        <v>23</v>
      </c>
      <c r="D9" s="674">
        <f>D10+D11</f>
        <v>33570.1</v>
      </c>
      <c r="E9" s="674">
        <f>E10+E11</f>
        <v>12130.8</v>
      </c>
      <c r="F9" s="675">
        <f t="shared" ref="F9:F17" si="0">(E9/D9)*100</f>
        <v>36.135727924551908</v>
      </c>
      <c r="G9" s="676" t="s">
        <v>1159</v>
      </c>
      <c r="H9" s="675">
        <f>H10+H11</f>
        <v>12130.8</v>
      </c>
      <c r="I9" s="675">
        <f t="shared" ref="I9:I17" si="1">H9/D9*100</f>
        <v>36.135727924551908</v>
      </c>
      <c r="J9" s="677"/>
    </row>
    <row r="10" spans="1:11" ht="238.5" customHeight="1" x14ac:dyDescent="0.35">
      <c r="A10" s="671" t="s">
        <v>285</v>
      </c>
      <c r="B10" s="672" t="s">
        <v>490</v>
      </c>
      <c r="C10" s="673" t="s">
        <v>23</v>
      </c>
      <c r="D10" s="674">
        <v>33370.1</v>
      </c>
      <c r="E10" s="674">
        <v>12130.8</v>
      </c>
      <c r="F10" s="675">
        <f t="shared" si="0"/>
        <v>36.352303409339498</v>
      </c>
      <c r="G10" s="678" t="s">
        <v>1160</v>
      </c>
      <c r="H10" s="675">
        <v>12130.8</v>
      </c>
      <c r="I10" s="675">
        <f t="shared" si="1"/>
        <v>36.352303409339498</v>
      </c>
      <c r="J10" s="679" t="s">
        <v>1161</v>
      </c>
      <c r="K10" s="680"/>
    </row>
    <row r="11" spans="1:11" ht="130.5" customHeight="1" x14ac:dyDescent="0.5">
      <c r="A11" s="681" t="s">
        <v>287</v>
      </c>
      <c r="B11" s="682" t="s">
        <v>491</v>
      </c>
      <c r="C11" s="673" t="s">
        <v>23</v>
      </c>
      <c r="D11" s="683">
        <v>200</v>
      </c>
      <c r="E11" s="378">
        <v>0</v>
      </c>
      <c r="F11" s="675">
        <f t="shared" si="0"/>
        <v>0</v>
      </c>
      <c r="G11" s="684" t="s">
        <v>1162</v>
      </c>
      <c r="H11" s="675">
        <v>0</v>
      </c>
      <c r="I11" s="675">
        <f t="shared" si="1"/>
        <v>0</v>
      </c>
      <c r="J11" s="679" t="s">
        <v>1161</v>
      </c>
      <c r="K11" s="685"/>
    </row>
    <row r="12" spans="1:11" ht="261.75" customHeight="1" x14ac:dyDescent="0.2">
      <c r="A12" s="681" t="s">
        <v>35</v>
      </c>
      <c r="B12" s="686" t="s">
        <v>1163</v>
      </c>
      <c r="C12" s="673" t="s">
        <v>23</v>
      </c>
      <c r="D12" s="687">
        <v>0</v>
      </c>
      <c r="E12" s="688">
        <v>0</v>
      </c>
      <c r="F12" s="689">
        <v>0</v>
      </c>
      <c r="G12" s="690" t="s">
        <v>1164</v>
      </c>
      <c r="H12" s="689">
        <v>0</v>
      </c>
      <c r="I12" s="689">
        <v>0</v>
      </c>
      <c r="J12" s="691" t="s">
        <v>1155</v>
      </c>
      <c r="K12" s="660"/>
    </row>
    <row r="13" spans="1:11" ht="362.25" customHeight="1" x14ac:dyDescent="0.35">
      <c r="A13" s="671" t="s">
        <v>36</v>
      </c>
      <c r="B13" s="672" t="s">
        <v>1165</v>
      </c>
      <c r="C13" s="673" t="s">
        <v>23</v>
      </c>
      <c r="D13" s="674">
        <v>6700</v>
      </c>
      <c r="E13" s="674">
        <v>774.6</v>
      </c>
      <c r="F13" s="675">
        <f t="shared" si="0"/>
        <v>11.561194029850746</v>
      </c>
      <c r="G13" s="692" t="s">
        <v>1166</v>
      </c>
      <c r="H13" s="675">
        <v>774.6</v>
      </c>
      <c r="I13" s="675">
        <f t="shared" si="1"/>
        <v>11.561194029850746</v>
      </c>
      <c r="J13" s="679" t="s">
        <v>1167</v>
      </c>
      <c r="K13" s="693"/>
    </row>
    <row r="14" spans="1:11" ht="90" x14ac:dyDescent="0.2">
      <c r="A14" s="694" t="s">
        <v>14</v>
      </c>
      <c r="B14" s="695" t="s">
        <v>1168</v>
      </c>
      <c r="C14" s="695" t="s">
        <v>23</v>
      </c>
      <c r="D14" s="696">
        <f>D15+D16</f>
        <v>50</v>
      </c>
      <c r="E14" s="696">
        <f>E15+E16</f>
        <v>0</v>
      </c>
      <c r="F14" s="668">
        <v>0</v>
      </c>
      <c r="G14" s="697"/>
      <c r="H14" s="668">
        <f>E14</f>
        <v>0</v>
      </c>
      <c r="I14" s="668">
        <v>0</v>
      </c>
      <c r="J14" s="377"/>
    </row>
    <row r="15" spans="1:11" ht="94.5" customHeight="1" x14ac:dyDescent="0.2">
      <c r="A15" s="698" t="s">
        <v>15</v>
      </c>
      <c r="B15" s="699" t="s">
        <v>1169</v>
      </c>
      <c r="C15" s="699" t="s">
        <v>23</v>
      </c>
      <c r="D15" s="700">
        <v>0</v>
      </c>
      <c r="E15" s="701">
        <v>0</v>
      </c>
      <c r="F15" s="701">
        <v>0</v>
      </c>
      <c r="G15" s="702" t="s">
        <v>1170</v>
      </c>
      <c r="H15" s="703">
        <v>0</v>
      </c>
      <c r="I15" s="703">
        <v>0</v>
      </c>
      <c r="J15" s="702" t="s">
        <v>1155</v>
      </c>
    </row>
    <row r="16" spans="1:11" ht="170.25" customHeight="1" x14ac:dyDescent="0.3">
      <c r="A16" s="704" t="s">
        <v>28</v>
      </c>
      <c r="B16" s="705" t="s">
        <v>1171</v>
      </c>
      <c r="C16" s="699" t="s">
        <v>23</v>
      </c>
      <c r="D16" s="706">
        <v>50</v>
      </c>
      <c r="E16" s="297">
        <v>0</v>
      </c>
      <c r="F16" s="297">
        <v>0</v>
      </c>
      <c r="G16" s="341" t="s">
        <v>1172</v>
      </c>
      <c r="H16" s="296">
        <v>0</v>
      </c>
      <c r="I16" s="296">
        <v>0</v>
      </c>
      <c r="J16" s="341" t="s">
        <v>1173</v>
      </c>
      <c r="K16" s="707"/>
    </row>
    <row r="17" spans="1:11" ht="91.5" customHeight="1" x14ac:dyDescent="0.25">
      <c r="A17" s="708"/>
      <c r="B17" s="645" t="s">
        <v>48</v>
      </c>
      <c r="C17" s="709" t="s">
        <v>23</v>
      </c>
      <c r="D17" s="667">
        <f>D14+D8</f>
        <v>40320.1</v>
      </c>
      <c r="E17" s="667">
        <f>E14+E8</f>
        <v>12905.4</v>
      </c>
      <c r="F17" s="668">
        <f t="shared" si="0"/>
        <v>32.007361092854431</v>
      </c>
      <c r="G17" s="669"/>
      <c r="H17" s="668">
        <f>H14+H8</f>
        <v>12905.4</v>
      </c>
      <c r="I17" s="668">
        <f t="shared" si="1"/>
        <v>32.007361092854431</v>
      </c>
      <c r="J17" s="710"/>
    </row>
    <row r="18" spans="1:11" ht="25.5" customHeight="1" x14ac:dyDescent="0.2">
      <c r="A18" s="1478" t="s">
        <v>492</v>
      </c>
      <c r="B18" s="1479"/>
      <c r="C18" s="1479"/>
      <c r="D18" s="1479"/>
      <c r="E18" s="1479"/>
      <c r="F18" s="1479"/>
      <c r="G18" s="1479"/>
      <c r="H18" s="1479"/>
      <c r="I18" s="1479"/>
      <c r="J18" s="1480"/>
    </row>
    <row r="19" spans="1:11" ht="92.25" customHeight="1" x14ac:dyDescent="0.2">
      <c r="A19" s="664" t="s">
        <v>10</v>
      </c>
      <c r="B19" s="666" t="s">
        <v>1174</v>
      </c>
      <c r="C19" s="665" t="s">
        <v>23</v>
      </c>
      <c r="D19" s="711">
        <f>D20</f>
        <v>0</v>
      </c>
      <c r="E19" s="711">
        <f>E20</f>
        <v>0</v>
      </c>
      <c r="F19" s="711">
        <v>0</v>
      </c>
      <c r="G19" s="712"/>
      <c r="H19" s="711">
        <f>H20</f>
        <v>0</v>
      </c>
      <c r="I19" s="711">
        <v>0</v>
      </c>
      <c r="J19" s="713"/>
    </row>
    <row r="20" spans="1:11" ht="236.25" customHeight="1" x14ac:dyDescent="0.35">
      <c r="A20" s="671" t="s">
        <v>25</v>
      </c>
      <c r="B20" s="672" t="s">
        <v>1175</v>
      </c>
      <c r="C20" s="672" t="s">
        <v>23</v>
      </c>
      <c r="D20" s="706">
        <v>0</v>
      </c>
      <c r="E20" s="706">
        <v>0</v>
      </c>
      <c r="F20" s="706">
        <v>0</v>
      </c>
      <c r="G20" s="714" t="s">
        <v>493</v>
      </c>
      <c r="H20" s="706">
        <v>0</v>
      </c>
      <c r="I20" s="706">
        <v>0</v>
      </c>
      <c r="J20" s="714" t="s">
        <v>1155</v>
      </c>
      <c r="K20" s="680"/>
    </row>
    <row r="21" spans="1:11" ht="90.75" customHeight="1" x14ac:dyDescent="0.35">
      <c r="A21" s="664" t="s">
        <v>14</v>
      </c>
      <c r="B21" s="666" t="s">
        <v>1176</v>
      </c>
      <c r="C21" s="665" t="s">
        <v>23</v>
      </c>
      <c r="D21" s="711">
        <f>D22</f>
        <v>0</v>
      </c>
      <c r="E21" s="711">
        <f>E22</f>
        <v>0</v>
      </c>
      <c r="F21" s="711">
        <v>0</v>
      </c>
      <c r="G21" s="712"/>
      <c r="H21" s="711">
        <f>H22</f>
        <v>0</v>
      </c>
      <c r="I21" s="711">
        <v>0</v>
      </c>
      <c r="J21" s="713"/>
      <c r="K21" s="680"/>
    </row>
    <row r="22" spans="1:11" ht="124.5" customHeight="1" x14ac:dyDescent="0.35">
      <c r="A22" s="671" t="s">
        <v>15</v>
      </c>
      <c r="B22" s="672" t="s">
        <v>1177</v>
      </c>
      <c r="C22" s="672" t="s">
        <v>23</v>
      </c>
      <c r="D22" s="706">
        <v>0</v>
      </c>
      <c r="E22" s="706">
        <v>0</v>
      </c>
      <c r="F22" s="706">
        <v>0</v>
      </c>
      <c r="G22" s="714" t="s">
        <v>1178</v>
      </c>
      <c r="H22" s="706">
        <v>0</v>
      </c>
      <c r="I22" s="706">
        <v>0</v>
      </c>
      <c r="J22" s="714" t="s">
        <v>1155</v>
      </c>
      <c r="K22" s="680"/>
    </row>
    <row r="23" spans="1:11" ht="90.75" customHeight="1" x14ac:dyDescent="0.25">
      <c r="A23" s="708"/>
      <c r="B23" s="670" t="s">
        <v>76</v>
      </c>
      <c r="C23" s="665" t="s">
        <v>23</v>
      </c>
      <c r="D23" s="715">
        <f>D19+D21</f>
        <v>0</v>
      </c>
      <c r="E23" s="715">
        <f>E19+E21</f>
        <v>0</v>
      </c>
      <c r="F23" s="711">
        <v>0</v>
      </c>
      <c r="G23" s="716"/>
      <c r="H23" s="711">
        <f>H19+H21</f>
        <v>0</v>
      </c>
      <c r="I23" s="711">
        <f>F23</f>
        <v>0</v>
      </c>
      <c r="J23" s="717"/>
    </row>
    <row r="24" spans="1:11" ht="30.75" customHeight="1" x14ac:dyDescent="0.2">
      <c r="A24" s="1478" t="s">
        <v>494</v>
      </c>
      <c r="B24" s="1479"/>
      <c r="C24" s="1479"/>
      <c r="D24" s="1479"/>
      <c r="E24" s="1479"/>
      <c r="F24" s="1479"/>
      <c r="G24" s="1479"/>
      <c r="H24" s="1479"/>
      <c r="I24" s="1479"/>
      <c r="J24" s="1480"/>
    </row>
    <row r="25" spans="1:11" ht="91.5" customHeight="1" x14ac:dyDescent="0.2">
      <c r="A25" s="664" t="s">
        <v>10</v>
      </c>
      <c r="B25" s="666" t="s">
        <v>1179</v>
      </c>
      <c r="C25" s="665" t="s">
        <v>23</v>
      </c>
      <c r="D25" s="711">
        <f>D26+D27</f>
        <v>220</v>
      </c>
      <c r="E25" s="711">
        <f>E26+E27</f>
        <v>0</v>
      </c>
      <c r="F25" s="711">
        <v>0</v>
      </c>
      <c r="G25" s="664"/>
      <c r="H25" s="668">
        <f>H26+H27</f>
        <v>0</v>
      </c>
      <c r="I25" s="668">
        <f>F25</f>
        <v>0</v>
      </c>
      <c r="J25" s="710"/>
    </row>
    <row r="26" spans="1:11" ht="92.25" customHeight="1" x14ac:dyDescent="0.2">
      <c r="A26" s="671" t="s">
        <v>25</v>
      </c>
      <c r="B26" s="672" t="s">
        <v>1180</v>
      </c>
      <c r="C26" s="718" t="s">
        <v>23</v>
      </c>
      <c r="D26" s="706">
        <v>0</v>
      </c>
      <c r="E26" s="706">
        <v>0</v>
      </c>
      <c r="F26" s="706">
        <v>0</v>
      </c>
      <c r="G26" s="719" t="s">
        <v>1181</v>
      </c>
      <c r="H26" s="675">
        <f>E26</f>
        <v>0</v>
      </c>
      <c r="I26" s="675">
        <f>F26</f>
        <v>0</v>
      </c>
      <c r="J26" s="679" t="s">
        <v>1155</v>
      </c>
    </row>
    <row r="27" spans="1:11" ht="152.25" customHeight="1" x14ac:dyDescent="0.2">
      <c r="A27" s="671" t="s">
        <v>35</v>
      </c>
      <c r="B27" s="672" t="s">
        <v>1182</v>
      </c>
      <c r="C27" s="718" t="s">
        <v>23</v>
      </c>
      <c r="D27" s="706">
        <v>220</v>
      </c>
      <c r="E27" s="706">
        <v>0</v>
      </c>
      <c r="F27" s="706">
        <v>0</v>
      </c>
      <c r="G27" s="719" t="s">
        <v>1183</v>
      </c>
      <c r="H27" s="675">
        <f>E27</f>
        <v>0</v>
      </c>
      <c r="I27" s="675">
        <f>F27</f>
        <v>0</v>
      </c>
      <c r="J27" s="341" t="s">
        <v>1184</v>
      </c>
      <c r="K27" s="720"/>
    </row>
    <row r="28" spans="1:11" ht="95.25" customHeight="1" x14ac:dyDescent="0.25">
      <c r="A28" s="708"/>
      <c r="B28" s="670" t="s">
        <v>90</v>
      </c>
      <c r="C28" s="721" t="s">
        <v>23</v>
      </c>
      <c r="D28" s="715">
        <f>D25</f>
        <v>220</v>
      </c>
      <c r="E28" s="715">
        <f>E25</f>
        <v>0</v>
      </c>
      <c r="F28" s="711">
        <v>0</v>
      </c>
      <c r="G28" s="664"/>
      <c r="H28" s="668">
        <f>H25</f>
        <v>0</v>
      </c>
      <c r="I28" s="668">
        <f>F28</f>
        <v>0</v>
      </c>
      <c r="J28" s="722"/>
    </row>
    <row r="29" spans="1:11" ht="32.25" customHeight="1" x14ac:dyDescent="0.2">
      <c r="A29" s="1478" t="s">
        <v>1185</v>
      </c>
      <c r="B29" s="1479"/>
      <c r="C29" s="1479"/>
      <c r="D29" s="1479"/>
      <c r="E29" s="1479"/>
      <c r="F29" s="1479"/>
      <c r="G29" s="1479"/>
      <c r="H29" s="1479"/>
      <c r="I29" s="1479"/>
      <c r="J29" s="1480"/>
    </row>
    <row r="30" spans="1:11" ht="31.5" customHeight="1" x14ac:dyDescent="0.2">
      <c r="A30" s="1486" t="s">
        <v>10</v>
      </c>
      <c r="B30" s="1489" t="s">
        <v>1186</v>
      </c>
      <c r="C30" s="665" t="s">
        <v>18</v>
      </c>
      <c r="D30" s="668">
        <f t="shared" ref="D30:E32" si="2">D33</f>
        <v>33496</v>
      </c>
      <c r="E30" s="711">
        <f t="shared" si="2"/>
        <v>0</v>
      </c>
      <c r="F30" s="668">
        <f t="shared" ref="F30:F38" si="3">(E30/D30)*100</f>
        <v>0</v>
      </c>
      <c r="G30" s="664"/>
      <c r="H30" s="668">
        <f>E30</f>
        <v>0</v>
      </c>
      <c r="I30" s="668">
        <f>F30</f>
        <v>0</v>
      </c>
      <c r="J30" s="710"/>
    </row>
    <row r="31" spans="1:11" ht="90.75" customHeight="1" x14ac:dyDescent="0.2">
      <c r="A31" s="1487"/>
      <c r="B31" s="1490"/>
      <c r="C31" s="665" t="s">
        <v>19</v>
      </c>
      <c r="D31" s="668">
        <f t="shared" si="2"/>
        <v>33161</v>
      </c>
      <c r="E31" s="711">
        <f t="shared" si="2"/>
        <v>0</v>
      </c>
      <c r="F31" s="668">
        <f t="shared" si="3"/>
        <v>0</v>
      </c>
      <c r="G31" s="723"/>
      <c r="H31" s="668">
        <f t="shared" ref="H31:H38" si="4">E31</f>
        <v>0</v>
      </c>
      <c r="I31" s="668">
        <f t="shared" ref="I31:I32" si="5">H31/D31*100</f>
        <v>0</v>
      </c>
      <c r="J31" s="710"/>
    </row>
    <row r="32" spans="1:11" ht="101.25" customHeight="1" x14ac:dyDescent="0.2">
      <c r="A32" s="1488"/>
      <c r="B32" s="1491"/>
      <c r="C32" s="665" t="s">
        <v>23</v>
      </c>
      <c r="D32" s="668">
        <f t="shared" si="2"/>
        <v>335</v>
      </c>
      <c r="E32" s="711">
        <f t="shared" si="2"/>
        <v>0</v>
      </c>
      <c r="F32" s="668">
        <f t="shared" si="3"/>
        <v>0</v>
      </c>
      <c r="G32" s="723"/>
      <c r="H32" s="668">
        <f t="shared" si="4"/>
        <v>0</v>
      </c>
      <c r="I32" s="668">
        <f t="shared" si="5"/>
        <v>0</v>
      </c>
      <c r="J32" s="710"/>
    </row>
    <row r="33" spans="1:10" ht="33" customHeight="1" x14ac:dyDescent="0.2">
      <c r="A33" s="1492" t="s">
        <v>25</v>
      </c>
      <c r="B33" s="1495" t="s">
        <v>1187</v>
      </c>
      <c r="C33" s="672" t="s">
        <v>18</v>
      </c>
      <c r="D33" s="675">
        <f>D34+D35</f>
        <v>33496</v>
      </c>
      <c r="E33" s="675">
        <f>E34+E35</f>
        <v>0</v>
      </c>
      <c r="F33" s="675">
        <f t="shared" si="3"/>
        <v>0</v>
      </c>
      <c r="G33" s="1473" t="s">
        <v>1835</v>
      </c>
      <c r="H33" s="675">
        <f t="shared" si="4"/>
        <v>0</v>
      </c>
      <c r="I33" s="675">
        <f>F33</f>
        <v>0</v>
      </c>
      <c r="J33" s="1473" t="s">
        <v>1188</v>
      </c>
    </row>
    <row r="34" spans="1:10" ht="93" customHeight="1" x14ac:dyDescent="0.2">
      <c r="A34" s="1493"/>
      <c r="B34" s="1496"/>
      <c r="C34" s="672" t="s">
        <v>19</v>
      </c>
      <c r="D34" s="675">
        <v>33161</v>
      </c>
      <c r="E34" s="706">
        <v>0</v>
      </c>
      <c r="F34" s="675">
        <f t="shared" si="3"/>
        <v>0</v>
      </c>
      <c r="G34" s="1474"/>
      <c r="H34" s="675">
        <f t="shared" si="4"/>
        <v>0</v>
      </c>
      <c r="I34" s="675">
        <f t="shared" ref="I34:I35" si="6">H34/D34*100</f>
        <v>0</v>
      </c>
      <c r="J34" s="1474"/>
    </row>
    <row r="35" spans="1:10" ht="141" customHeight="1" x14ac:dyDescent="0.2">
      <c r="A35" s="1494"/>
      <c r="B35" s="1497"/>
      <c r="C35" s="672" t="s">
        <v>23</v>
      </c>
      <c r="D35" s="706">
        <v>335</v>
      </c>
      <c r="E35" s="706">
        <v>0</v>
      </c>
      <c r="F35" s="675">
        <f t="shared" si="3"/>
        <v>0</v>
      </c>
      <c r="G35" s="1475"/>
      <c r="H35" s="675">
        <f t="shared" si="4"/>
        <v>0</v>
      </c>
      <c r="I35" s="675">
        <f t="shared" si="6"/>
        <v>0</v>
      </c>
      <c r="J35" s="1475"/>
    </row>
    <row r="36" spans="1:10" ht="24" customHeight="1" x14ac:dyDescent="0.2">
      <c r="A36" s="2135"/>
      <c r="B36" s="1481" t="s">
        <v>109</v>
      </c>
      <c r="C36" s="665" t="s">
        <v>18</v>
      </c>
      <c r="D36" s="667">
        <f>D30</f>
        <v>33496</v>
      </c>
      <c r="E36" s="715">
        <f>E29</f>
        <v>0</v>
      </c>
      <c r="F36" s="668">
        <f t="shared" si="3"/>
        <v>0</v>
      </c>
      <c r="G36" s="664"/>
      <c r="H36" s="668">
        <f t="shared" si="4"/>
        <v>0</v>
      </c>
      <c r="I36" s="668">
        <f>F36</f>
        <v>0</v>
      </c>
      <c r="J36" s="722"/>
    </row>
    <row r="37" spans="1:10" ht="90.75" customHeight="1" x14ac:dyDescent="0.2">
      <c r="A37" s="2136"/>
      <c r="B37" s="1482"/>
      <c r="C37" s="665" t="s">
        <v>19</v>
      </c>
      <c r="D37" s="667">
        <f>D31</f>
        <v>33161</v>
      </c>
      <c r="E37" s="715">
        <f>E31</f>
        <v>0</v>
      </c>
      <c r="F37" s="668">
        <f t="shared" si="3"/>
        <v>0</v>
      </c>
      <c r="G37" s="664"/>
      <c r="H37" s="668">
        <f t="shared" si="4"/>
        <v>0</v>
      </c>
      <c r="I37" s="668">
        <f t="shared" ref="I37:I40" si="7">H37/D37*100</f>
        <v>0</v>
      </c>
      <c r="J37" s="722"/>
    </row>
    <row r="38" spans="1:10" ht="90.75" customHeight="1" x14ac:dyDescent="0.2">
      <c r="A38" s="2137"/>
      <c r="B38" s="1483"/>
      <c r="C38" s="665" t="s">
        <v>23</v>
      </c>
      <c r="D38" s="667">
        <f>D32</f>
        <v>335</v>
      </c>
      <c r="E38" s="715">
        <f>E32</f>
        <v>0</v>
      </c>
      <c r="F38" s="668">
        <f t="shared" si="3"/>
        <v>0</v>
      </c>
      <c r="G38" s="664"/>
      <c r="H38" s="668">
        <f t="shared" si="4"/>
        <v>0</v>
      </c>
      <c r="I38" s="668">
        <f t="shared" si="7"/>
        <v>0</v>
      </c>
      <c r="J38" s="722"/>
    </row>
    <row r="39" spans="1:10" ht="24.75" customHeight="1" x14ac:dyDescent="0.2">
      <c r="A39" s="1484"/>
      <c r="B39" s="1481" t="s">
        <v>87</v>
      </c>
      <c r="C39" s="665" t="s">
        <v>18</v>
      </c>
      <c r="D39" s="667">
        <f>D17+D23+D28+D36</f>
        <v>74036.100000000006</v>
      </c>
      <c r="E39" s="667">
        <f>E17+E23+E28+E36</f>
        <v>12905.4</v>
      </c>
      <c r="F39" s="711">
        <f t="shared" ref="F39:F40" si="8">E39/D39*100</f>
        <v>17.431226118069425</v>
      </c>
      <c r="G39" s="664"/>
      <c r="H39" s="668">
        <f>E39</f>
        <v>12905.4</v>
      </c>
      <c r="I39" s="668">
        <f t="shared" si="7"/>
        <v>17.431226118069425</v>
      </c>
      <c r="J39" s="722"/>
    </row>
    <row r="40" spans="1:10" ht="90.75" customHeight="1" x14ac:dyDescent="0.2">
      <c r="A40" s="1484"/>
      <c r="B40" s="1482"/>
      <c r="C40" s="665" t="s">
        <v>19</v>
      </c>
      <c r="D40" s="667">
        <f>D37</f>
        <v>33161</v>
      </c>
      <c r="E40" s="667">
        <f>E37</f>
        <v>0</v>
      </c>
      <c r="F40" s="711">
        <f t="shared" si="8"/>
        <v>0</v>
      </c>
      <c r="G40" s="664"/>
      <c r="H40" s="668">
        <f t="shared" ref="H40" si="9">H27+H22+H16</f>
        <v>0</v>
      </c>
      <c r="I40" s="668">
        <f t="shared" si="7"/>
        <v>0</v>
      </c>
      <c r="J40" s="722"/>
    </row>
    <row r="41" spans="1:10" ht="91.5" customHeight="1" x14ac:dyDescent="0.2">
      <c r="A41" s="1485"/>
      <c r="B41" s="1483"/>
      <c r="C41" s="721" t="s">
        <v>23</v>
      </c>
      <c r="D41" s="668">
        <f>D28+D23+D17+D38</f>
        <v>40875.1</v>
      </c>
      <c r="E41" s="668">
        <f>E28+E23+E17+E38</f>
        <v>12905.4</v>
      </c>
      <c r="F41" s="711">
        <f>E41/D41*100</f>
        <v>31.572766794454328</v>
      </c>
      <c r="G41" s="724"/>
      <c r="H41" s="668">
        <f>H28+H23+H17</f>
        <v>12905.4</v>
      </c>
      <c r="I41" s="668">
        <f>H41/D41*100</f>
        <v>31.572766794454328</v>
      </c>
      <c r="J41" s="725"/>
    </row>
  </sheetData>
  <mergeCells count="16">
    <mergeCell ref="A36:A38"/>
    <mergeCell ref="B36:B38"/>
    <mergeCell ref="A39:A41"/>
    <mergeCell ref="B39:B41"/>
    <mergeCell ref="A30:A32"/>
    <mergeCell ref="B30:B32"/>
    <mergeCell ref="A33:A35"/>
    <mergeCell ref="B33:B35"/>
    <mergeCell ref="G33:G35"/>
    <mergeCell ref="J33:J35"/>
    <mergeCell ref="A2:J2"/>
    <mergeCell ref="A3:J3"/>
    <mergeCell ref="A7:J7"/>
    <mergeCell ref="A18:J18"/>
    <mergeCell ref="A24:J24"/>
    <mergeCell ref="A29:J29"/>
  </mergeCells>
  <pageMargins left="0.78740157480314965" right="0.39370078740157483" top="0.78740157480314965" bottom="0.78740157480314965" header="0.51181102362204722" footer="0.39370078740157483"/>
  <pageSetup paperSize="9" scale="62" firstPageNumber="78" orientation="landscape" useFirstPageNumber="1" horizontalDpi="4294967293" verticalDpi="300" r:id="rId1"/>
  <headerFooter>
    <oddFooter>&amp;R&amp;"Arial,обычный"&amp;14&amp;P</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J151"/>
  <sheetViews>
    <sheetView zoomScale="60" zoomScaleNormal="60" zoomScalePageLayoutView="40" workbookViewId="0">
      <selection activeCell="M11" sqref="M11"/>
    </sheetView>
  </sheetViews>
  <sheetFormatPr defaultRowHeight="15" x14ac:dyDescent="0.25"/>
  <cols>
    <col min="1" max="1" width="8.7109375" style="1006" customWidth="1"/>
    <col min="2" max="2" width="45.7109375" style="1006" customWidth="1"/>
    <col min="3" max="3" width="15.7109375" style="1025" customWidth="1"/>
    <col min="4" max="5" width="17.7109375" style="1006" customWidth="1"/>
    <col min="6" max="6" width="13.7109375" style="1006" customWidth="1"/>
    <col min="7" max="7" width="34.7109375" style="1006" customWidth="1"/>
    <col min="8" max="8" width="17.7109375" style="1006" customWidth="1"/>
    <col min="9" max="9" width="13.7109375" style="1006" customWidth="1"/>
    <col min="10" max="10" width="30.7109375" style="1006" customWidth="1"/>
    <col min="11" max="16384" width="9.140625" style="1006"/>
  </cols>
  <sheetData>
    <row r="1" spans="1:10" ht="43.35" customHeight="1" x14ac:dyDescent="0.25">
      <c r="A1" s="1358" t="s">
        <v>1486</v>
      </c>
      <c r="B1" s="1358"/>
      <c r="C1" s="1358"/>
      <c r="D1" s="1358"/>
      <c r="E1" s="1358"/>
      <c r="F1" s="1358"/>
      <c r="G1" s="1358"/>
      <c r="H1" s="1358"/>
      <c r="I1" s="1358"/>
      <c r="J1" s="1358"/>
    </row>
    <row r="2" spans="1:10" ht="27" customHeight="1" x14ac:dyDescent="0.25">
      <c r="A2" s="1358" t="s">
        <v>507</v>
      </c>
      <c r="B2" s="1358"/>
      <c r="C2" s="1358"/>
      <c r="D2" s="1358"/>
      <c r="E2" s="1358"/>
      <c r="F2" s="1358"/>
      <c r="G2" s="1358"/>
      <c r="H2" s="1358"/>
      <c r="I2" s="1358"/>
      <c r="J2" s="1358"/>
    </row>
    <row r="3" spans="1:10" ht="27" customHeight="1" x14ac:dyDescent="0.25">
      <c r="A3" s="1358" t="s">
        <v>915</v>
      </c>
      <c r="B3" s="1358"/>
      <c r="C3" s="1358"/>
      <c r="D3" s="1358"/>
      <c r="E3" s="1358"/>
      <c r="F3" s="1358"/>
      <c r="G3" s="1358"/>
      <c r="H3" s="1358"/>
      <c r="I3" s="1358"/>
      <c r="J3" s="1358"/>
    </row>
    <row r="4" spans="1:10" ht="18" x14ac:dyDescent="0.25">
      <c r="A4" s="320"/>
      <c r="B4" s="321"/>
      <c r="C4" s="321"/>
      <c r="D4" s="321"/>
      <c r="E4" s="321"/>
      <c r="F4" s="321"/>
      <c r="G4" s="321"/>
      <c r="H4" s="321"/>
      <c r="I4" s="321"/>
      <c r="J4" s="952"/>
    </row>
    <row r="5" spans="1:10" ht="117" customHeight="1" x14ac:dyDescent="0.25">
      <c r="A5" s="1315" t="s">
        <v>1</v>
      </c>
      <c r="B5" s="1315" t="s">
        <v>2</v>
      </c>
      <c r="C5" s="1315" t="s">
        <v>440</v>
      </c>
      <c r="D5" s="1315" t="s">
        <v>866</v>
      </c>
      <c r="E5" s="1315" t="s">
        <v>916</v>
      </c>
      <c r="F5" s="1315" t="s">
        <v>4</v>
      </c>
      <c r="G5" s="1315" t="s">
        <v>456</v>
      </c>
      <c r="H5" s="1315" t="s">
        <v>920</v>
      </c>
      <c r="I5" s="1315" t="s">
        <v>6</v>
      </c>
      <c r="J5" s="1315" t="s">
        <v>508</v>
      </c>
    </row>
    <row r="6" spans="1:10" ht="23.1" customHeight="1" x14ac:dyDescent="0.25">
      <c r="A6" s="1315">
        <v>1</v>
      </c>
      <c r="B6" s="1315">
        <v>2</v>
      </c>
      <c r="C6" s="1315">
        <v>3</v>
      </c>
      <c r="D6" s="1315">
        <v>4</v>
      </c>
      <c r="E6" s="1315">
        <v>5</v>
      </c>
      <c r="F6" s="1315">
        <v>6</v>
      </c>
      <c r="G6" s="1315">
        <v>7</v>
      </c>
      <c r="H6" s="1315">
        <v>8</v>
      </c>
      <c r="I6" s="1315">
        <v>9</v>
      </c>
      <c r="J6" s="1315">
        <v>10</v>
      </c>
    </row>
    <row r="7" spans="1:10" ht="26.45" customHeight="1" x14ac:dyDescent="0.25">
      <c r="A7" s="1376" t="s">
        <v>509</v>
      </c>
      <c r="B7" s="1376"/>
      <c r="C7" s="1376"/>
      <c r="D7" s="1376"/>
      <c r="E7" s="1376"/>
      <c r="F7" s="1376"/>
      <c r="G7" s="1376"/>
      <c r="H7" s="1376"/>
      <c r="I7" s="1376"/>
      <c r="J7" s="1376"/>
    </row>
    <row r="8" spans="1:10" ht="163.5" customHeight="1" x14ac:dyDescent="0.25">
      <c r="A8" s="1275" t="s">
        <v>10</v>
      </c>
      <c r="B8" s="1282" t="s">
        <v>510</v>
      </c>
      <c r="C8" s="322" t="s">
        <v>23</v>
      </c>
      <c r="D8" s="323">
        <f>D11+D12</f>
        <v>6078.7</v>
      </c>
      <c r="E8" s="323">
        <f>E11+E12</f>
        <v>2321.4</v>
      </c>
      <c r="F8" s="323">
        <f>E8/D8*100</f>
        <v>38.189086482307076</v>
      </c>
      <c r="G8" s="323"/>
      <c r="H8" s="323">
        <f>H11+H12</f>
        <v>2321.4</v>
      </c>
      <c r="I8" s="323">
        <f>H8/D8*100</f>
        <v>38.189086482307076</v>
      </c>
      <c r="J8" s="324"/>
    </row>
    <row r="9" spans="1:10" ht="59.25" customHeight="1" x14ac:dyDescent="0.25">
      <c r="A9" s="1271" t="s">
        <v>25</v>
      </c>
      <c r="B9" s="1246" t="s">
        <v>511</v>
      </c>
      <c r="C9" s="1499" t="s">
        <v>1077</v>
      </c>
      <c r="D9" s="1499"/>
      <c r="E9" s="1499"/>
      <c r="F9" s="1499"/>
      <c r="G9" s="1499"/>
      <c r="H9" s="1499"/>
      <c r="I9" s="1499"/>
      <c r="J9" s="1499"/>
    </row>
    <row r="10" spans="1:10" ht="163.5" customHeight="1" x14ac:dyDescent="0.25">
      <c r="A10" s="1271" t="s">
        <v>285</v>
      </c>
      <c r="B10" s="1310" t="s">
        <v>1487</v>
      </c>
      <c r="C10" s="1498" t="s">
        <v>1488</v>
      </c>
      <c r="D10" s="1498"/>
      <c r="E10" s="1498"/>
      <c r="F10" s="1498"/>
      <c r="G10" s="1498"/>
      <c r="H10" s="1498"/>
      <c r="I10" s="1498"/>
      <c r="J10" s="1498"/>
    </row>
    <row r="11" spans="1:10" ht="118.5" customHeight="1" x14ac:dyDescent="0.25">
      <c r="A11" s="1271" t="s">
        <v>35</v>
      </c>
      <c r="B11" s="1310" t="s">
        <v>512</v>
      </c>
      <c r="C11" s="1312" t="s">
        <v>23</v>
      </c>
      <c r="D11" s="1295">
        <v>0</v>
      </c>
      <c r="E11" s="1295">
        <v>0</v>
      </c>
      <c r="F11" s="1298">
        <v>0</v>
      </c>
      <c r="G11" s="1295"/>
      <c r="H11" s="1295">
        <v>0</v>
      </c>
      <c r="I11" s="1298">
        <v>0</v>
      </c>
      <c r="J11" s="1296" t="s">
        <v>1155</v>
      </c>
    </row>
    <row r="12" spans="1:10" ht="168.75" customHeight="1" x14ac:dyDescent="0.25">
      <c r="A12" s="1271" t="s">
        <v>36</v>
      </c>
      <c r="B12" s="1310" t="s">
        <v>513</v>
      </c>
      <c r="C12" s="1312" t="s">
        <v>23</v>
      </c>
      <c r="D12" s="1295">
        <v>6078.7</v>
      </c>
      <c r="E12" s="1295">
        <f>E13+E14+E15+E16</f>
        <v>2321.4</v>
      </c>
      <c r="F12" s="1298">
        <f>E12/D12*100</f>
        <v>38.189086482307076</v>
      </c>
      <c r="G12" s="1297"/>
      <c r="H12" s="1295">
        <f>H13+H14+H15+H16</f>
        <v>2321.4</v>
      </c>
      <c r="I12" s="1298">
        <f>H12/D12*100</f>
        <v>38.189086482307076</v>
      </c>
      <c r="J12" s="1297" t="s">
        <v>1489</v>
      </c>
    </row>
    <row r="13" spans="1:10" ht="134.25" customHeight="1" x14ac:dyDescent="0.25">
      <c r="A13" s="1271" t="s">
        <v>37</v>
      </c>
      <c r="B13" s="1310" t="s">
        <v>514</v>
      </c>
      <c r="C13" s="1312" t="s">
        <v>23</v>
      </c>
      <c r="D13" s="1295">
        <v>4873.5</v>
      </c>
      <c r="E13" s="1295">
        <v>2016.1</v>
      </c>
      <c r="F13" s="1298">
        <f t="shared" ref="F13:F25" si="0">E13/D13*100</f>
        <v>41.3686262439725</v>
      </c>
      <c r="G13" s="1297" t="s">
        <v>1490</v>
      </c>
      <c r="H13" s="1295">
        <v>2016.1</v>
      </c>
      <c r="I13" s="1298">
        <f t="shared" ref="I13:I25" si="1">H13/D13*100</f>
        <v>41.3686262439725</v>
      </c>
      <c r="J13" s="1297" t="s">
        <v>1491</v>
      </c>
    </row>
    <row r="14" spans="1:10" ht="278.25" customHeight="1" x14ac:dyDescent="0.25">
      <c r="A14" s="1271" t="s">
        <v>53</v>
      </c>
      <c r="B14" s="1310" t="s">
        <v>515</v>
      </c>
      <c r="C14" s="1312" t="s">
        <v>23</v>
      </c>
      <c r="D14" s="1295">
        <v>493.8</v>
      </c>
      <c r="E14" s="1295">
        <v>84.5</v>
      </c>
      <c r="F14" s="1298">
        <f t="shared" si="0"/>
        <v>17.112191170514379</v>
      </c>
      <c r="G14" s="1297" t="s">
        <v>1492</v>
      </c>
      <c r="H14" s="1295">
        <v>84.5</v>
      </c>
      <c r="I14" s="1298">
        <f t="shared" si="1"/>
        <v>17.112191170514379</v>
      </c>
      <c r="J14" s="1297" t="s">
        <v>1876</v>
      </c>
    </row>
    <row r="15" spans="1:10" ht="342" customHeight="1" x14ac:dyDescent="0.25">
      <c r="A15" s="1271" t="s">
        <v>55</v>
      </c>
      <c r="B15" s="1310" t="s">
        <v>516</v>
      </c>
      <c r="C15" s="1312" t="s">
        <v>23</v>
      </c>
      <c r="D15" s="1295">
        <v>626.29999999999995</v>
      </c>
      <c r="E15" s="1295">
        <v>220.8</v>
      </c>
      <c r="F15" s="1298">
        <f t="shared" si="0"/>
        <v>35.254670285805531</v>
      </c>
      <c r="G15" s="1297" t="s">
        <v>1493</v>
      </c>
      <c r="H15" s="1295">
        <v>220.8</v>
      </c>
      <c r="I15" s="1298">
        <f t="shared" si="1"/>
        <v>35.254670285805531</v>
      </c>
      <c r="J15" s="1297" t="s">
        <v>1491</v>
      </c>
    </row>
    <row r="16" spans="1:10" ht="120" customHeight="1" x14ac:dyDescent="0.25">
      <c r="A16" s="1271" t="s">
        <v>57</v>
      </c>
      <c r="B16" s="1310" t="s">
        <v>517</v>
      </c>
      <c r="C16" s="1312" t="s">
        <v>23</v>
      </c>
      <c r="D16" s="1295">
        <v>85</v>
      </c>
      <c r="E16" s="1295">
        <v>0</v>
      </c>
      <c r="F16" s="1298">
        <f t="shared" si="0"/>
        <v>0</v>
      </c>
      <c r="G16" s="1297"/>
      <c r="H16" s="1295">
        <v>0</v>
      </c>
      <c r="I16" s="1298">
        <f t="shared" si="1"/>
        <v>0</v>
      </c>
      <c r="J16" s="1297" t="s">
        <v>1494</v>
      </c>
    </row>
    <row r="17" spans="1:10" ht="90" customHeight="1" x14ac:dyDescent="0.25">
      <c r="A17" s="1294" t="s">
        <v>497</v>
      </c>
      <c r="B17" s="1276" t="s">
        <v>518</v>
      </c>
      <c r="C17" s="322" t="s">
        <v>23</v>
      </c>
      <c r="D17" s="325">
        <f>D19+D20</f>
        <v>2658.9</v>
      </c>
      <c r="E17" s="325">
        <f>E19+E20</f>
        <v>0</v>
      </c>
      <c r="F17" s="323">
        <v>0</v>
      </c>
      <c r="G17" s="326"/>
      <c r="H17" s="325">
        <f>H19+H20</f>
        <v>0</v>
      </c>
      <c r="I17" s="323">
        <v>0</v>
      </c>
      <c r="J17" s="326"/>
    </row>
    <row r="18" spans="1:10" ht="90.75" customHeight="1" x14ac:dyDescent="0.25">
      <c r="A18" s="239" t="s">
        <v>15</v>
      </c>
      <c r="B18" s="1306" t="s">
        <v>519</v>
      </c>
      <c r="C18" s="1312" t="s">
        <v>23</v>
      </c>
      <c r="D18" s="1303">
        <v>0</v>
      </c>
      <c r="E18" s="1303">
        <v>0</v>
      </c>
      <c r="F18" s="1298">
        <v>0</v>
      </c>
      <c r="G18" s="1311"/>
      <c r="H18" s="1303">
        <v>0</v>
      </c>
      <c r="I18" s="1298">
        <v>0</v>
      </c>
      <c r="J18" s="1311" t="s">
        <v>1155</v>
      </c>
    </row>
    <row r="19" spans="1:10" ht="91.5" customHeight="1" x14ac:dyDescent="0.25">
      <c r="A19" s="1304" t="s">
        <v>28</v>
      </c>
      <c r="B19" s="1310" t="s">
        <v>520</v>
      </c>
      <c r="C19" s="1312" t="s">
        <v>23</v>
      </c>
      <c r="D19" s="1295">
        <v>2658.9</v>
      </c>
      <c r="E19" s="1295">
        <v>0</v>
      </c>
      <c r="F19" s="1298">
        <v>0</v>
      </c>
      <c r="G19" s="1297"/>
      <c r="H19" s="1295">
        <v>0</v>
      </c>
      <c r="I19" s="1298">
        <v>0</v>
      </c>
      <c r="J19" s="1297" t="s">
        <v>1495</v>
      </c>
    </row>
    <row r="20" spans="1:10" ht="93.75" customHeight="1" x14ac:dyDescent="0.25">
      <c r="A20" s="1304" t="s">
        <v>362</v>
      </c>
      <c r="B20" s="1292" t="s">
        <v>521</v>
      </c>
      <c r="C20" s="1312" t="s">
        <v>23</v>
      </c>
      <c r="D20" s="1295">
        <f>D21</f>
        <v>0</v>
      </c>
      <c r="E20" s="1295">
        <f>E21</f>
        <v>0</v>
      </c>
      <c r="F20" s="1298">
        <v>0</v>
      </c>
      <c r="G20" s="1297"/>
      <c r="H20" s="1295">
        <f>H21</f>
        <v>0</v>
      </c>
      <c r="I20" s="1298">
        <v>0</v>
      </c>
      <c r="J20" s="1297" t="s">
        <v>1155</v>
      </c>
    </row>
    <row r="21" spans="1:10" ht="97.5" customHeight="1" x14ac:dyDescent="0.25">
      <c r="A21" s="1304" t="s">
        <v>522</v>
      </c>
      <c r="B21" s="1292" t="s">
        <v>523</v>
      </c>
      <c r="C21" s="1312" t="s">
        <v>23</v>
      </c>
      <c r="D21" s="1295">
        <v>0</v>
      </c>
      <c r="E21" s="1295">
        <v>0</v>
      </c>
      <c r="F21" s="1298">
        <v>0</v>
      </c>
      <c r="G21" s="1297"/>
      <c r="H21" s="1295">
        <v>0</v>
      </c>
      <c r="I21" s="1298">
        <v>0</v>
      </c>
      <c r="J21" s="1297" t="s">
        <v>1155</v>
      </c>
    </row>
    <row r="22" spans="1:10" ht="75" customHeight="1" x14ac:dyDescent="0.25">
      <c r="A22" s="1304" t="s">
        <v>364</v>
      </c>
      <c r="B22" s="1292" t="s">
        <v>524</v>
      </c>
      <c r="C22" s="1312" t="s">
        <v>23</v>
      </c>
      <c r="D22" s="1295">
        <v>0</v>
      </c>
      <c r="E22" s="1295">
        <v>0</v>
      </c>
      <c r="F22" s="1298">
        <v>0</v>
      </c>
      <c r="G22" s="1297"/>
      <c r="H22" s="1295">
        <v>0</v>
      </c>
      <c r="I22" s="1298">
        <v>0</v>
      </c>
      <c r="J22" s="1297" t="s">
        <v>1155</v>
      </c>
    </row>
    <row r="23" spans="1:10" ht="96.6" customHeight="1" x14ac:dyDescent="0.25">
      <c r="A23" s="1304" t="s">
        <v>365</v>
      </c>
      <c r="B23" s="1292" t="s">
        <v>525</v>
      </c>
      <c r="C23" s="330" t="s">
        <v>526</v>
      </c>
      <c r="D23" s="1498" t="s">
        <v>527</v>
      </c>
      <c r="E23" s="1498"/>
      <c r="F23" s="1498"/>
      <c r="G23" s="1498"/>
      <c r="H23" s="1498"/>
      <c r="I23" s="1498"/>
      <c r="J23" s="1498"/>
    </row>
    <row r="24" spans="1:10" s="1007" customFormat="1" ht="165" customHeight="1" x14ac:dyDescent="0.25">
      <c r="A24" s="1294" t="s">
        <v>16</v>
      </c>
      <c r="B24" s="1276" t="s">
        <v>528</v>
      </c>
      <c r="C24" s="322" t="s">
        <v>23</v>
      </c>
      <c r="D24" s="325">
        <f>D25+D36+D37+D38</f>
        <v>18</v>
      </c>
      <c r="E24" s="325">
        <f>E25+E36+E37+E38</f>
        <v>0</v>
      </c>
      <c r="F24" s="323">
        <f t="shared" si="0"/>
        <v>0</v>
      </c>
      <c r="G24" s="325"/>
      <c r="H24" s="325">
        <f>H25+H36+H37+H38</f>
        <v>0</v>
      </c>
      <c r="I24" s="323">
        <f t="shared" si="1"/>
        <v>0</v>
      </c>
      <c r="J24" s="325"/>
    </row>
    <row r="25" spans="1:10" ht="118.5" customHeight="1" x14ac:dyDescent="0.25">
      <c r="A25" s="1304" t="s">
        <v>20</v>
      </c>
      <c r="B25" s="1310" t="s">
        <v>529</v>
      </c>
      <c r="C25" s="1312" t="s">
        <v>23</v>
      </c>
      <c r="D25" s="1295">
        <f>D28</f>
        <v>18</v>
      </c>
      <c r="E25" s="1295">
        <f>E28</f>
        <v>0</v>
      </c>
      <c r="F25" s="1298">
        <f t="shared" si="0"/>
        <v>0</v>
      </c>
      <c r="G25" s="1295"/>
      <c r="H25" s="1295">
        <f>H28</f>
        <v>0</v>
      </c>
      <c r="I25" s="1298">
        <f t="shared" si="1"/>
        <v>0</v>
      </c>
      <c r="J25" s="1295"/>
    </row>
    <row r="26" spans="1:10" ht="166.5" customHeight="1" x14ac:dyDescent="0.25">
      <c r="A26" s="1304" t="s">
        <v>328</v>
      </c>
      <c r="B26" s="1310" t="s">
        <v>530</v>
      </c>
      <c r="C26" s="330" t="s">
        <v>526</v>
      </c>
      <c r="D26" s="1498" t="s">
        <v>1496</v>
      </c>
      <c r="E26" s="1498"/>
      <c r="F26" s="1498"/>
      <c r="G26" s="1498"/>
      <c r="H26" s="1498"/>
      <c r="I26" s="1498"/>
      <c r="J26" s="1498"/>
    </row>
    <row r="27" spans="1:10" ht="151.5" customHeight="1" x14ac:dyDescent="0.25">
      <c r="A27" s="1304" t="s">
        <v>330</v>
      </c>
      <c r="B27" s="1310" t="s">
        <v>531</v>
      </c>
      <c r="C27" s="330" t="s">
        <v>526</v>
      </c>
      <c r="D27" s="1498" t="s">
        <v>1497</v>
      </c>
      <c r="E27" s="1498"/>
      <c r="F27" s="1498"/>
      <c r="G27" s="1498"/>
      <c r="H27" s="1498"/>
      <c r="I27" s="1498"/>
      <c r="J27" s="1498"/>
    </row>
    <row r="28" spans="1:10" ht="132" customHeight="1" x14ac:dyDescent="0.25">
      <c r="A28" s="1304" t="s">
        <v>332</v>
      </c>
      <c r="B28" s="1310" t="s">
        <v>532</v>
      </c>
      <c r="C28" s="1312" t="s">
        <v>23</v>
      </c>
      <c r="D28" s="1295">
        <v>18</v>
      </c>
      <c r="E28" s="1295">
        <v>0</v>
      </c>
      <c r="F28" s="1298">
        <f>E28/D28*100</f>
        <v>0</v>
      </c>
      <c r="G28" s="1296"/>
      <c r="H28" s="1295">
        <v>0</v>
      </c>
      <c r="I28" s="1298">
        <f>H28/D28*100</f>
        <v>0</v>
      </c>
      <c r="J28" s="1297" t="s">
        <v>1498</v>
      </c>
    </row>
    <row r="29" spans="1:10" ht="90.75" customHeight="1" x14ac:dyDescent="0.25">
      <c r="A29" s="1304" t="s">
        <v>340</v>
      </c>
      <c r="B29" s="1310" t="s">
        <v>533</v>
      </c>
      <c r="C29" s="1312" t="s">
        <v>526</v>
      </c>
      <c r="D29" s="1500"/>
      <c r="E29" s="1500"/>
      <c r="F29" s="1500"/>
      <c r="G29" s="1500"/>
      <c r="H29" s="1500"/>
      <c r="I29" s="1500"/>
      <c r="J29" s="1500"/>
    </row>
    <row r="30" spans="1:10" ht="148.5" customHeight="1" x14ac:dyDescent="0.25">
      <c r="A30" s="1304" t="s">
        <v>342</v>
      </c>
      <c r="B30" s="1310" t="s">
        <v>534</v>
      </c>
      <c r="C30" s="1312" t="s">
        <v>526</v>
      </c>
      <c r="D30" s="1501" t="s">
        <v>1499</v>
      </c>
      <c r="E30" s="1502"/>
      <c r="F30" s="1502"/>
      <c r="G30" s="1502"/>
      <c r="H30" s="1502"/>
      <c r="I30" s="1502"/>
      <c r="J30" s="1502"/>
    </row>
    <row r="31" spans="1:10" ht="191.25" customHeight="1" x14ac:dyDescent="0.25">
      <c r="A31" s="1304" t="s">
        <v>345</v>
      </c>
      <c r="B31" s="1310" t="s">
        <v>535</v>
      </c>
      <c r="C31" s="1312" t="s">
        <v>526</v>
      </c>
      <c r="D31" s="1501" t="s">
        <v>1500</v>
      </c>
      <c r="E31" s="1501"/>
      <c r="F31" s="1501"/>
      <c r="G31" s="1501"/>
      <c r="H31" s="1501"/>
      <c r="I31" s="1501"/>
      <c r="J31" s="1501"/>
    </row>
    <row r="32" spans="1:10" ht="171.75" customHeight="1" x14ac:dyDescent="0.25">
      <c r="A32" s="1304" t="s">
        <v>346</v>
      </c>
      <c r="B32" s="1310" t="s">
        <v>536</v>
      </c>
      <c r="C32" s="1312" t="s">
        <v>526</v>
      </c>
      <c r="D32" s="1501" t="s">
        <v>1501</v>
      </c>
      <c r="E32" s="1502"/>
      <c r="F32" s="1502"/>
      <c r="G32" s="1502"/>
      <c r="H32" s="1502"/>
      <c r="I32" s="1502"/>
      <c r="J32" s="1502"/>
    </row>
    <row r="33" spans="1:10" ht="219.75" customHeight="1" x14ac:dyDescent="0.25">
      <c r="A33" s="1304" t="s">
        <v>537</v>
      </c>
      <c r="B33" s="1310" t="s">
        <v>538</v>
      </c>
      <c r="C33" s="1312" t="s">
        <v>526</v>
      </c>
      <c r="D33" s="1501" t="s">
        <v>1502</v>
      </c>
      <c r="E33" s="1502"/>
      <c r="F33" s="1502"/>
      <c r="G33" s="1502"/>
      <c r="H33" s="1502"/>
      <c r="I33" s="1502"/>
      <c r="J33" s="1502"/>
    </row>
    <row r="34" spans="1:10" ht="217.5" customHeight="1" x14ac:dyDescent="0.25">
      <c r="A34" s="1304" t="s">
        <v>539</v>
      </c>
      <c r="B34" s="1310" t="s">
        <v>796</v>
      </c>
      <c r="C34" s="1312" t="s">
        <v>526</v>
      </c>
      <c r="D34" s="1502" t="s">
        <v>1503</v>
      </c>
      <c r="E34" s="1502"/>
      <c r="F34" s="1502"/>
      <c r="G34" s="1502"/>
      <c r="H34" s="1502"/>
      <c r="I34" s="1502"/>
      <c r="J34" s="1502"/>
    </row>
    <row r="35" spans="1:10" ht="324" customHeight="1" x14ac:dyDescent="0.25">
      <c r="A35" s="1304" t="s">
        <v>540</v>
      </c>
      <c r="B35" s="1310" t="s">
        <v>541</v>
      </c>
      <c r="C35" s="1312" t="s">
        <v>526</v>
      </c>
      <c r="D35" s="1501" t="s">
        <v>1504</v>
      </c>
      <c r="E35" s="1502"/>
      <c r="F35" s="1502"/>
      <c r="G35" s="1502"/>
      <c r="H35" s="1502"/>
      <c r="I35" s="1502"/>
      <c r="J35" s="1502"/>
    </row>
    <row r="36" spans="1:10" ht="127.5" customHeight="1" x14ac:dyDescent="0.25">
      <c r="A36" s="1304" t="s">
        <v>542</v>
      </c>
      <c r="B36" s="1310" t="s">
        <v>543</v>
      </c>
      <c r="C36" s="1312" t="s">
        <v>23</v>
      </c>
      <c r="D36" s="1295">
        <v>0</v>
      </c>
      <c r="E36" s="1295">
        <v>0</v>
      </c>
      <c r="F36" s="1298">
        <v>0</v>
      </c>
      <c r="G36" s="1295"/>
      <c r="H36" s="1295">
        <v>0</v>
      </c>
      <c r="I36" s="1298">
        <v>0</v>
      </c>
      <c r="J36" s="1296" t="s">
        <v>1155</v>
      </c>
    </row>
    <row r="37" spans="1:10" ht="183" customHeight="1" x14ac:dyDescent="0.25">
      <c r="A37" s="1304" t="s">
        <v>544</v>
      </c>
      <c r="B37" s="1310" t="s">
        <v>545</v>
      </c>
      <c r="C37" s="1312" t="s">
        <v>23</v>
      </c>
      <c r="D37" s="1295">
        <v>0</v>
      </c>
      <c r="E37" s="1295">
        <v>0</v>
      </c>
      <c r="F37" s="1298">
        <v>0</v>
      </c>
      <c r="G37" s="1295"/>
      <c r="H37" s="1295">
        <v>0</v>
      </c>
      <c r="I37" s="1298">
        <v>0</v>
      </c>
      <c r="J37" s="1296" t="s">
        <v>1155</v>
      </c>
    </row>
    <row r="38" spans="1:10" ht="129" customHeight="1" x14ac:dyDescent="0.25">
      <c r="A38" s="1304" t="s">
        <v>797</v>
      </c>
      <c r="B38" s="1310" t="s">
        <v>798</v>
      </c>
      <c r="C38" s="1312" t="s">
        <v>23</v>
      </c>
      <c r="D38" s="1295">
        <v>0</v>
      </c>
      <c r="E38" s="1295">
        <v>0</v>
      </c>
      <c r="F38" s="1298">
        <v>0</v>
      </c>
      <c r="G38" s="1295"/>
      <c r="H38" s="1295">
        <v>0</v>
      </c>
      <c r="I38" s="1298">
        <v>0</v>
      </c>
      <c r="J38" s="1296" t="s">
        <v>1155</v>
      </c>
    </row>
    <row r="39" spans="1:10" ht="128.1" customHeight="1" x14ac:dyDescent="0.25">
      <c r="A39" s="1294" t="s">
        <v>546</v>
      </c>
      <c r="B39" s="1276" t="s">
        <v>547</v>
      </c>
      <c r="C39" s="322" t="s">
        <v>23</v>
      </c>
      <c r="D39" s="325">
        <f>D40+D42+D43</f>
        <v>76359.899999999994</v>
      </c>
      <c r="E39" s="325">
        <f>E40+E42+E43</f>
        <v>16800.3</v>
      </c>
      <c r="F39" s="323">
        <f t="shared" ref="F39:F44" si="2">E39/D39*100</f>
        <v>22.001469357607856</v>
      </c>
      <c r="G39" s="326"/>
      <c r="H39" s="325">
        <f>H40+H42+H43</f>
        <v>16800.3</v>
      </c>
      <c r="I39" s="323">
        <f t="shared" ref="I39:I44" si="3">H39/D39*100</f>
        <v>22.001469357607856</v>
      </c>
      <c r="J39" s="326"/>
    </row>
    <row r="40" spans="1:10" ht="129.75" customHeight="1" x14ac:dyDescent="0.25">
      <c r="A40" s="1304" t="s">
        <v>146</v>
      </c>
      <c r="B40" s="1310" t="s">
        <v>1505</v>
      </c>
      <c r="C40" s="1312" t="s">
        <v>23</v>
      </c>
      <c r="D40" s="1295">
        <f>D41</f>
        <v>2000</v>
      </c>
      <c r="E40" s="1295">
        <f>E41</f>
        <v>0</v>
      </c>
      <c r="F40" s="1298">
        <f t="shared" si="2"/>
        <v>0</v>
      </c>
      <c r="G40" s="1297" t="s">
        <v>1506</v>
      </c>
      <c r="H40" s="1295">
        <f>H41</f>
        <v>0</v>
      </c>
      <c r="I40" s="1298">
        <f t="shared" si="3"/>
        <v>0</v>
      </c>
      <c r="J40" s="1297"/>
    </row>
    <row r="41" spans="1:10" ht="156" customHeight="1" x14ac:dyDescent="0.25">
      <c r="A41" s="1304" t="s">
        <v>469</v>
      </c>
      <c r="B41" s="1310" t="s">
        <v>548</v>
      </c>
      <c r="C41" s="1312" t="s">
        <v>23</v>
      </c>
      <c r="D41" s="1295">
        <v>2000</v>
      </c>
      <c r="E41" s="1295">
        <v>0</v>
      </c>
      <c r="F41" s="1298">
        <f t="shared" si="2"/>
        <v>0</v>
      </c>
      <c r="G41" s="1230"/>
      <c r="H41" s="1295">
        <v>0</v>
      </c>
      <c r="I41" s="1298">
        <f t="shared" si="3"/>
        <v>0</v>
      </c>
      <c r="J41" s="1296" t="s">
        <v>1507</v>
      </c>
    </row>
    <row r="42" spans="1:10" ht="165" customHeight="1" x14ac:dyDescent="0.25">
      <c r="A42" s="1304" t="s">
        <v>549</v>
      </c>
      <c r="B42" s="1310" t="s">
        <v>550</v>
      </c>
      <c r="C42" s="1312" t="s">
        <v>23</v>
      </c>
      <c r="D42" s="1295">
        <v>23800</v>
      </c>
      <c r="E42" s="1295">
        <v>0</v>
      </c>
      <c r="F42" s="1298">
        <f t="shared" si="2"/>
        <v>0</v>
      </c>
      <c r="G42" s="1296" t="s">
        <v>1878</v>
      </c>
      <c r="H42" s="1295">
        <v>0</v>
      </c>
      <c r="I42" s="1298">
        <f t="shared" si="3"/>
        <v>0</v>
      </c>
      <c r="J42" s="1297" t="s">
        <v>1877</v>
      </c>
    </row>
    <row r="43" spans="1:10" ht="92.45" customHeight="1" x14ac:dyDescent="0.25">
      <c r="A43" s="1304" t="s">
        <v>551</v>
      </c>
      <c r="B43" s="1310" t="s">
        <v>552</v>
      </c>
      <c r="C43" s="1312" t="s">
        <v>23</v>
      </c>
      <c r="D43" s="1295">
        <f>D44</f>
        <v>50559.9</v>
      </c>
      <c r="E43" s="1295">
        <f>E44</f>
        <v>16800.3</v>
      </c>
      <c r="F43" s="1298">
        <f t="shared" si="2"/>
        <v>33.228507176636029</v>
      </c>
      <c r="G43" s="1297"/>
      <c r="H43" s="1295">
        <f>H44</f>
        <v>16800.3</v>
      </c>
      <c r="I43" s="1298">
        <f t="shared" si="3"/>
        <v>33.228507176636029</v>
      </c>
      <c r="J43" s="1297"/>
    </row>
    <row r="44" spans="1:10" ht="409.5" customHeight="1" x14ac:dyDescent="0.25">
      <c r="A44" s="1304" t="s">
        <v>553</v>
      </c>
      <c r="B44" s="1310" t="s">
        <v>554</v>
      </c>
      <c r="C44" s="1312" t="s">
        <v>23</v>
      </c>
      <c r="D44" s="1295">
        <v>50559.9</v>
      </c>
      <c r="E44" s="1295">
        <v>16800.3</v>
      </c>
      <c r="F44" s="1298">
        <f t="shared" si="2"/>
        <v>33.228507176636029</v>
      </c>
      <c r="G44" s="1297" t="s">
        <v>1508</v>
      </c>
      <c r="H44" s="1295">
        <v>16800.3</v>
      </c>
      <c r="I44" s="1298">
        <f t="shared" si="3"/>
        <v>33.228507176636029</v>
      </c>
      <c r="J44" s="1297" t="s">
        <v>1879</v>
      </c>
    </row>
    <row r="45" spans="1:10" ht="164.25" customHeight="1" x14ac:dyDescent="0.25">
      <c r="A45" s="1304" t="s">
        <v>555</v>
      </c>
      <c r="B45" s="1310" t="s">
        <v>556</v>
      </c>
      <c r="C45" s="330" t="s">
        <v>526</v>
      </c>
      <c r="D45" s="1498" t="s">
        <v>1509</v>
      </c>
      <c r="E45" s="1498"/>
      <c r="F45" s="1498"/>
      <c r="G45" s="1498"/>
      <c r="H45" s="1498"/>
      <c r="I45" s="1498"/>
      <c r="J45" s="1498"/>
    </row>
    <row r="46" spans="1:10" ht="279" customHeight="1" x14ac:dyDescent="0.25">
      <c r="A46" s="1294" t="s">
        <v>157</v>
      </c>
      <c r="B46" s="1276" t="s">
        <v>557</v>
      </c>
      <c r="C46" s="322" t="s">
        <v>23</v>
      </c>
      <c r="D46" s="325">
        <f>D47+D55+D56+D57+D58</f>
        <v>120</v>
      </c>
      <c r="E46" s="325">
        <f>E47+E55+E56+E57+E58</f>
        <v>0</v>
      </c>
      <c r="F46" s="323">
        <v>0</v>
      </c>
      <c r="G46" s="325"/>
      <c r="H46" s="325">
        <f>H47+H55+H56+H57+H58</f>
        <v>0</v>
      </c>
      <c r="I46" s="323">
        <v>0</v>
      </c>
      <c r="J46" s="325"/>
    </row>
    <row r="47" spans="1:10" ht="185.25" customHeight="1" x14ac:dyDescent="0.25">
      <c r="A47" s="1304" t="s">
        <v>428</v>
      </c>
      <c r="B47" s="1310" t="s">
        <v>558</v>
      </c>
      <c r="C47" s="1312" t="s">
        <v>23</v>
      </c>
      <c r="D47" s="1303">
        <f>D48+D53+D54</f>
        <v>20</v>
      </c>
      <c r="E47" s="1303">
        <f>E48+E53+E54</f>
        <v>0</v>
      </c>
      <c r="F47" s="1298">
        <v>0</v>
      </c>
      <c r="G47" s="1311" t="s">
        <v>1510</v>
      </c>
      <c r="H47" s="1303">
        <f>H48+H53+H54</f>
        <v>0</v>
      </c>
      <c r="I47" s="1298">
        <v>0</v>
      </c>
      <c r="J47" s="1303"/>
    </row>
    <row r="48" spans="1:10" ht="360.75" customHeight="1" x14ac:dyDescent="0.25">
      <c r="A48" s="1304" t="s">
        <v>559</v>
      </c>
      <c r="B48" s="1310" t="s">
        <v>1511</v>
      </c>
      <c r="C48" s="1312" t="s">
        <v>23</v>
      </c>
      <c r="D48" s="1303">
        <v>0</v>
      </c>
      <c r="E48" s="1303">
        <v>0</v>
      </c>
      <c r="F48" s="1298">
        <v>0</v>
      </c>
      <c r="G48" s="1311"/>
      <c r="H48" s="1303">
        <v>0</v>
      </c>
      <c r="I48" s="1298">
        <v>0</v>
      </c>
      <c r="J48" s="1293" t="s">
        <v>1512</v>
      </c>
    </row>
    <row r="49" spans="1:10" ht="165" customHeight="1" x14ac:dyDescent="0.25">
      <c r="A49" s="1304" t="s">
        <v>560</v>
      </c>
      <c r="B49" s="1310" t="s">
        <v>563</v>
      </c>
      <c r="C49" s="330" t="s">
        <v>526</v>
      </c>
      <c r="D49" s="1498" t="s">
        <v>1513</v>
      </c>
      <c r="E49" s="1498"/>
      <c r="F49" s="1498"/>
      <c r="G49" s="1498"/>
      <c r="H49" s="1498"/>
      <c r="I49" s="1498"/>
      <c r="J49" s="1498"/>
    </row>
    <row r="50" spans="1:10" ht="188.25" customHeight="1" x14ac:dyDescent="0.25">
      <c r="A50" s="1304" t="s">
        <v>561</v>
      </c>
      <c r="B50" s="1310" t="s">
        <v>565</v>
      </c>
      <c r="C50" s="330" t="s">
        <v>526</v>
      </c>
      <c r="D50" s="1498" t="s">
        <v>1514</v>
      </c>
      <c r="E50" s="1498"/>
      <c r="F50" s="1498"/>
      <c r="G50" s="1498"/>
      <c r="H50" s="1498"/>
      <c r="I50" s="1498"/>
      <c r="J50" s="1498"/>
    </row>
    <row r="51" spans="1:10" ht="157.35" customHeight="1" x14ac:dyDescent="0.25">
      <c r="A51" s="1304" t="s">
        <v>562</v>
      </c>
      <c r="B51" s="1310" t="s">
        <v>567</v>
      </c>
      <c r="C51" s="330" t="s">
        <v>526</v>
      </c>
      <c r="D51" s="1498" t="s">
        <v>1515</v>
      </c>
      <c r="E51" s="1498"/>
      <c r="F51" s="1498"/>
      <c r="G51" s="1498"/>
      <c r="H51" s="1498"/>
      <c r="I51" s="1498"/>
      <c r="J51" s="1498"/>
    </row>
    <row r="52" spans="1:10" ht="370.5" customHeight="1" x14ac:dyDescent="0.25">
      <c r="A52" s="1304" t="s">
        <v>564</v>
      </c>
      <c r="B52" s="1310" t="s">
        <v>569</v>
      </c>
      <c r="C52" s="330" t="s">
        <v>526</v>
      </c>
      <c r="D52" s="1498" t="s">
        <v>1516</v>
      </c>
      <c r="E52" s="1498"/>
      <c r="F52" s="1498"/>
      <c r="G52" s="1498"/>
      <c r="H52" s="1498"/>
      <c r="I52" s="1498"/>
      <c r="J52" s="1498"/>
    </row>
    <row r="53" spans="1:10" ht="170.25" customHeight="1" x14ac:dyDescent="0.25">
      <c r="A53" s="1304" t="s">
        <v>566</v>
      </c>
      <c r="B53" s="1310" t="s">
        <v>570</v>
      </c>
      <c r="C53" s="1312" t="s">
        <v>23</v>
      </c>
      <c r="D53" s="1303">
        <v>20</v>
      </c>
      <c r="E53" s="1303">
        <v>0</v>
      </c>
      <c r="F53" s="1298">
        <f>E53/D53*100</f>
        <v>0</v>
      </c>
      <c r="G53" s="1311"/>
      <c r="H53" s="1303">
        <v>0</v>
      </c>
      <c r="I53" s="1298">
        <f>H53/D53*100</f>
        <v>0</v>
      </c>
      <c r="J53" s="1293" t="s">
        <v>1517</v>
      </c>
    </row>
    <row r="54" spans="1:10" ht="111" customHeight="1" x14ac:dyDescent="0.25">
      <c r="A54" s="1304" t="s">
        <v>568</v>
      </c>
      <c r="B54" s="1310" t="s">
        <v>571</v>
      </c>
      <c r="C54" s="1312" t="s">
        <v>23</v>
      </c>
      <c r="D54" s="1303">
        <v>0</v>
      </c>
      <c r="E54" s="1303">
        <v>0</v>
      </c>
      <c r="F54" s="1298">
        <v>0</v>
      </c>
      <c r="G54" s="1303"/>
      <c r="H54" s="1303">
        <v>0</v>
      </c>
      <c r="I54" s="1298">
        <v>0</v>
      </c>
      <c r="J54" s="1293" t="s">
        <v>1155</v>
      </c>
    </row>
    <row r="55" spans="1:10" ht="111" customHeight="1" x14ac:dyDescent="0.25">
      <c r="A55" s="1304" t="s">
        <v>430</v>
      </c>
      <c r="B55" s="1310" t="s">
        <v>1518</v>
      </c>
      <c r="C55" s="1312" t="s">
        <v>23</v>
      </c>
      <c r="D55" s="1303">
        <v>0</v>
      </c>
      <c r="E55" s="1303">
        <v>0</v>
      </c>
      <c r="F55" s="1298">
        <v>0</v>
      </c>
      <c r="G55" s="1303"/>
      <c r="H55" s="1303">
        <v>0</v>
      </c>
      <c r="I55" s="1298">
        <v>0</v>
      </c>
      <c r="J55" s="1293" t="s">
        <v>1155</v>
      </c>
    </row>
    <row r="56" spans="1:10" ht="127.5" customHeight="1" x14ac:dyDescent="0.25">
      <c r="A56" s="1304" t="s">
        <v>1519</v>
      </c>
      <c r="B56" s="1310" t="s">
        <v>1520</v>
      </c>
      <c r="C56" s="1312" t="s">
        <v>23</v>
      </c>
      <c r="D56" s="1303">
        <v>0</v>
      </c>
      <c r="E56" s="1303">
        <v>0</v>
      </c>
      <c r="F56" s="1298">
        <v>0</v>
      </c>
      <c r="G56" s="1303"/>
      <c r="H56" s="1303">
        <v>0</v>
      </c>
      <c r="I56" s="1298">
        <v>0</v>
      </c>
      <c r="J56" s="1293" t="s">
        <v>1155</v>
      </c>
    </row>
    <row r="57" spans="1:10" ht="370.5" customHeight="1" x14ac:dyDescent="0.25">
      <c r="A57" s="1304" t="s">
        <v>1521</v>
      </c>
      <c r="B57" s="1310" t="s">
        <v>1522</v>
      </c>
      <c r="C57" s="1312" t="s">
        <v>23</v>
      </c>
      <c r="D57" s="1303">
        <v>100</v>
      </c>
      <c r="E57" s="1303">
        <v>0</v>
      </c>
      <c r="F57" s="1298">
        <v>0</v>
      </c>
      <c r="G57" s="1303"/>
      <c r="H57" s="1303">
        <v>0</v>
      </c>
      <c r="I57" s="1298">
        <v>0</v>
      </c>
      <c r="J57" s="1293" t="s">
        <v>1523</v>
      </c>
    </row>
    <row r="58" spans="1:10" ht="189" customHeight="1" x14ac:dyDescent="0.25">
      <c r="A58" s="1304" t="s">
        <v>1524</v>
      </c>
      <c r="B58" s="1310" t="s">
        <v>1525</v>
      </c>
      <c r="C58" s="1312" t="s">
        <v>23</v>
      </c>
      <c r="D58" s="1303">
        <v>0</v>
      </c>
      <c r="E58" s="1303">
        <v>0</v>
      </c>
      <c r="F58" s="1298">
        <v>0</v>
      </c>
      <c r="G58" s="1303"/>
      <c r="H58" s="1303">
        <v>0</v>
      </c>
      <c r="I58" s="1298">
        <v>0</v>
      </c>
      <c r="J58" s="1293" t="s">
        <v>1155</v>
      </c>
    </row>
    <row r="59" spans="1:10" ht="24" customHeight="1" x14ac:dyDescent="0.25">
      <c r="A59" s="1505" t="s">
        <v>172</v>
      </c>
      <c r="B59" s="1442" t="s">
        <v>573</v>
      </c>
      <c r="C59" s="331" t="s">
        <v>18</v>
      </c>
      <c r="D59" s="325">
        <f>D60+D61</f>
        <v>65607.099999999991</v>
      </c>
      <c r="E59" s="325">
        <f>E60+E61</f>
        <v>27300.2</v>
      </c>
      <c r="F59" s="323">
        <f t="shared" ref="F59:F95" si="4">E59/D59*100</f>
        <v>41.611654836138165</v>
      </c>
      <c r="G59" s="326"/>
      <c r="H59" s="325">
        <f>H60+H61</f>
        <v>27300.2</v>
      </c>
      <c r="I59" s="323">
        <f t="shared" ref="I59:I95" si="5">H59/D59*100</f>
        <v>41.611654836138165</v>
      </c>
      <c r="J59" s="326"/>
    </row>
    <row r="60" spans="1:10" ht="95.25" customHeight="1" x14ac:dyDescent="0.25">
      <c r="A60" s="1505"/>
      <c r="B60" s="1442"/>
      <c r="C60" s="331" t="s">
        <v>19</v>
      </c>
      <c r="D60" s="325">
        <f>D69</f>
        <v>2408</v>
      </c>
      <c r="E60" s="325">
        <f>E69</f>
        <v>878.7</v>
      </c>
      <c r="F60" s="323">
        <f t="shared" si="4"/>
        <v>36.490863787375417</v>
      </c>
      <c r="G60" s="326"/>
      <c r="H60" s="325">
        <f>H69</f>
        <v>878.7</v>
      </c>
      <c r="I60" s="323">
        <f t="shared" si="5"/>
        <v>36.490863787375417</v>
      </c>
      <c r="J60" s="326"/>
    </row>
    <row r="61" spans="1:10" ht="95.25" customHeight="1" x14ac:dyDescent="0.25">
      <c r="A61" s="1505"/>
      <c r="B61" s="1442"/>
      <c r="C61" s="331" t="s">
        <v>23</v>
      </c>
      <c r="D61" s="325">
        <f>D62+D65+D70+D63+D64</f>
        <v>63199.099999999991</v>
      </c>
      <c r="E61" s="325">
        <f>E62+E65+E70+E63+E64</f>
        <v>26421.5</v>
      </c>
      <c r="F61" s="323">
        <f t="shared" si="4"/>
        <v>41.806766235595134</v>
      </c>
      <c r="G61" s="326"/>
      <c r="H61" s="325">
        <f>H62+H65+H70+H63+H64</f>
        <v>26421.5</v>
      </c>
      <c r="I61" s="323">
        <f t="shared" si="5"/>
        <v>41.806766235595134</v>
      </c>
      <c r="J61" s="326"/>
    </row>
    <row r="62" spans="1:10" ht="152.25" customHeight="1" x14ac:dyDescent="0.25">
      <c r="A62" s="1291" t="s">
        <v>574</v>
      </c>
      <c r="B62" s="1292" t="s">
        <v>575</v>
      </c>
      <c r="C62" s="1312" t="s">
        <v>23</v>
      </c>
      <c r="D62" s="1008">
        <v>0</v>
      </c>
      <c r="E62" s="1008">
        <v>0</v>
      </c>
      <c r="F62" s="1298">
        <v>0</v>
      </c>
      <c r="G62" s="1009"/>
      <c r="H62" s="1008">
        <v>0</v>
      </c>
      <c r="I62" s="1298">
        <v>0</v>
      </c>
      <c r="J62" s="1290" t="s">
        <v>1155</v>
      </c>
    </row>
    <row r="63" spans="1:10" ht="112.5" customHeight="1" x14ac:dyDescent="0.25">
      <c r="A63" s="1291" t="s">
        <v>576</v>
      </c>
      <c r="B63" s="1292" t="s">
        <v>577</v>
      </c>
      <c r="C63" s="1312" t="s">
        <v>23</v>
      </c>
      <c r="D63" s="1008">
        <v>16775.8</v>
      </c>
      <c r="E63" s="1008">
        <v>9417.4</v>
      </c>
      <c r="F63" s="1298">
        <f t="shared" si="4"/>
        <v>56.136816127993896</v>
      </c>
      <c r="G63" s="1290" t="s">
        <v>1526</v>
      </c>
      <c r="H63" s="1008">
        <v>9417.4</v>
      </c>
      <c r="I63" s="1298">
        <f t="shared" si="5"/>
        <v>56.136816127993896</v>
      </c>
      <c r="J63" s="1290"/>
    </row>
    <row r="64" spans="1:10" ht="95.25" customHeight="1" x14ac:dyDescent="0.25">
      <c r="A64" s="1291" t="s">
        <v>578</v>
      </c>
      <c r="B64" s="1292" t="s">
        <v>1527</v>
      </c>
      <c r="C64" s="1312" t="s">
        <v>23</v>
      </c>
      <c r="D64" s="1008">
        <v>1950</v>
      </c>
      <c r="E64" s="1008">
        <v>0</v>
      </c>
      <c r="F64" s="1298">
        <f t="shared" si="4"/>
        <v>0</v>
      </c>
      <c r="G64" s="1290" t="s">
        <v>1528</v>
      </c>
      <c r="H64" s="1008">
        <v>0</v>
      </c>
      <c r="I64" s="1298">
        <f t="shared" si="5"/>
        <v>0</v>
      </c>
      <c r="J64" s="1290" t="s">
        <v>1529</v>
      </c>
    </row>
    <row r="65" spans="1:10" ht="240.75" customHeight="1" x14ac:dyDescent="0.25">
      <c r="A65" s="1503" t="s">
        <v>580</v>
      </c>
      <c r="B65" s="1504" t="s">
        <v>579</v>
      </c>
      <c r="C65" s="1860" t="s">
        <v>23</v>
      </c>
      <c r="D65" s="2139">
        <v>42418.7</v>
      </c>
      <c r="E65" s="2139">
        <v>15633.5</v>
      </c>
      <c r="F65" s="1499">
        <f t="shared" si="4"/>
        <v>36.855207726780883</v>
      </c>
      <c r="G65" s="2140" t="s">
        <v>1530</v>
      </c>
      <c r="H65" s="2139">
        <v>15633.5</v>
      </c>
      <c r="I65" s="1499">
        <f t="shared" si="5"/>
        <v>36.855207726780883</v>
      </c>
      <c r="J65" s="1506" t="s">
        <v>1491</v>
      </c>
    </row>
    <row r="66" spans="1:10" ht="375" customHeight="1" x14ac:dyDescent="0.25">
      <c r="A66" s="1503"/>
      <c r="B66" s="1504"/>
      <c r="C66" s="1860"/>
      <c r="D66" s="2139"/>
      <c r="E66" s="2139"/>
      <c r="F66" s="1499"/>
      <c r="G66" s="2140"/>
      <c r="H66" s="2139"/>
      <c r="I66" s="1499"/>
      <c r="J66" s="1506"/>
    </row>
    <row r="67" spans="1:10" ht="92.25" customHeight="1" x14ac:dyDescent="0.25">
      <c r="A67" s="1291" t="s">
        <v>768</v>
      </c>
      <c r="B67" s="1292" t="s">
        <v>581</v>
      </c>
      <c r="C67" s="1312" t="s">
        <v>23</v>
      </c>
      <c r="D67" s="1303">
        <v>0</v>
      </c>
      <c r="E67" s="1303">
        <v>0</v>
      </c>
      <c r="F67" s="1298">
        <v>0</v>
      </c>
      <c r="G67" s="1311"/>
      <c r="H67" s="1303">
        <v>0</v>
      </c>
      <c r="I67" s="1298">
        <v>0</v>
      </c>
      <c r="J67" s="1311" t="s">
        <v>1155</v>
      </c>
    </row>
    <row r="68" spans="1:10" ht="24.75" customHeight="1" x14ac:dyDescent="0.25">
      <c r="A68" s="1503" t="s">
        <v>770</v>
      </c>
      <c r="B68" s="1504" t="s">
        <v>582</v>
      </c>
      <c r="C68" s="1312" t="s">
        <v>18</v>
      </c>
      <c r="D68" s="1303">
        <f>D69+D70</f>
        <v>4462.6000000000004</v>
      </c>
      <c r="E68" s="1303">
        <f>E69+E70</f>
        <v>2249.3000000000002</v>
      </c>
      <c r="F68" s="1298">
        <f t="shared" si="4"/>
        <v>50.403352305830687</v>
      </c>
      <c r="G68" s="1498" t="s">
        <v>1531</v>
      </c>
      <c r="H68" s="1303">
        <f>H69+H70</f>
        <v>2249.3000000000002</v>
      </c>
      <c r="I68" s="1298">
        <f t="shared" si="5"/>
        <v>50.403352305830687</v>
      </c>
      <c r="J68" s="1498"/>
    </row>
    <row r="69" spans="1:10" ht="78.75" customHeight="1" x14ac:dyDescent="0.25">
      <c r="A69" s="1503"/>
      <c r="B69" s="1504"/>
      <c r="C69" s="1312" t="s">
        <v>19</v>
      </c>
      <c r="D69" s="1303">
        <v>2408</v>
      </c>
      <c r="E69" s="1303">
        <v>878.7</v>
      </c>
      <c r="F69" s="1298">
        <f t="shared" si="4"/>
        <v>36.490863787375417</v>
      </c>
      <c r="G69" s="1498"/>
      <c r="H69" s="1303">
        <v>878.7</v>
      </c>
      <c r="I69" s="1298">
        <f t="shared" si="5"/>
        <v>36.490863787375417</v>
      </c>
      <c r="J69" s="1498"/>
    </row>
    <row r="70" spans="1:10" ht="97.5" customHeight="1" x14ac:dyDescent="0.25">
      <c r="A70" s="1503"/>
      <c r="B70" s="1504"/>
      <c r="C70" s="1312" t="s">
        <v>23</v>
      </c>
      <c r="D70" s="1303">
        <v>2054.6</v>
      </c>
      <c r="E70" s="1303">
        <v>1370.6</v>
      </c>
      <c r="F70" s="1298">
        <f t="shared" si="4"/>
        <v>66.708848437652094</v>
      </c>
      <c r="G70" s="1498"/>
      <c r="H70" s="1303">
        <v>1370.6</v>
      </c>
      <c r="I70" s="1298">
        <f t="shared" si="5"/>
        <v>66.708848437652094</v>
      </c>
      <c r="J70" s="1498"/>
    </row>
    <row r="71" spans="1:10" ht="24" customHeight="1" x14ac:dyDescent="0.25">
      <c r="A71" s="1508"/>
      <c r="B71" s="1509" t="s">
        <v>48</v>
      </c>
      <c r="C71" s="322" t="s">
        <v>18</v>
      </c>
      <c r="D71" s="325">
        <f>D72+D73</f>
        <v>150842.59999999998</v>
      </c>
      <c r="E71" s="325">
        <f>E72+E73</f>
        <v>46421.899999999994</v>
      </c>
      <c r="F71" s="323">
        <f t="shared" si="4"/>
        <v>30.775059565401286</v>
      </c>
      <c r="G71" s="326"/>
      <c r="H71" s="325">
        <f>H72+H73</f>
        <v>46421.899999999994</v>
      </c>
      <c r="I71" s="323">
        <f t="shared" si="5"/>
        <v>30.775059565401286</v>
      </c>
      <c r="J71" s="326"/>
    </row>
    <row r="72" spans="1:10" ht="93.75" customHeight="1" x14ac:dyDescent="0.25">
      <c r="A72" s="1508"/>
      <c r="B72" s="1509"/>
      <c r="C72" s="322" t="s">
        <v>19</v>
      </c>
      <c r="D72" s="325">
        <f>D60</f>
        <v>2408</v>
      </c>
      <c r="E72" s="325">
        <f>E60</f>
        <v>878.7</v>
      </c>
      <c r="F72" s="323">
        <f t="shared" si="4"/>
        <v>36.490863787375417</v>
      </c>
      <c r="G72" s="326"/>
      <c r="H72" s="325">
        <f>H60</f>
        <v>878.7</v>
      </c>
      <c r="I72" s="323">
        <f t="shared" si="5"/>
        <v>36.490863787375417</v>
      </c>
      <c r="J72" s="326"/>
    </row>
    <row r="73" spans="1:10" ht="96.75" customHeight="1" x14ac:dyDescent="0.25">
      <c r="A73" s="1508"/>
      <c r="B73" s="1509"/>
      <c r="C73" s="322" t="s">
        <v>23</v>
      </c>
      <c r="D73" s="325">
        <f>D8+D17+D24+D39+D46+D61</f>
        <v>148434.59999999998</v>
      </c>
      <c r="E73" s="325">
        <f>E8+E17+E24+E39+E46+E61</f>
        <v>45543.199999999997</v>
      </c>
      <c r="F73" s="323">
        <f t="shared" si="4"/>
        <v>30.68233417276026</v>
      </c>
      <c r="G73" s="326"/>
      <c r="H73" s="325">
        <f>H8+H17+H24+H39+H46+H61</f>
        <v>45543.199999999997</v>
      </c>
      <c r="I73" s="323">
        <f t="shared" si="5"/>
        <v>30.68233417276026</v>
      </c>
      <c r="J73" s="326"/>
    </row>
    <row r="74" spans="1:10" ht="33" customHeight="1" x14ac:dyDescent="0.25">
      <c r="A74" s="1510" t="s">
        <v>1829</v>
      </c>
      <c r="B74" s="1510"/>
      <c r="C74" s="1510"/>
      <c r="D74" s="1510"/>
      <c r="E74" s="1510"/>
      <c r="F74" s="1510"/>
      <c r="G74" s="1510"/>
      <c r="H74" s="1510"/>
      <c r="I74" s="1510"/>
      <c r="J74" s="1510"/>
    </row>
    <row r="75" spans="1:10" ht="162.75" customHeight="1" x14ac:dyDescent="0.25">
      <c r="A75" s="1287" t="s">
        <v>10</v>
      </c>
      <c r="B75" s="1010" t="s">
        <v>799</v>
      </c>
      <c r="C75" s="1011" t="s">
        <v>23</v>
      </c>
      <c r="D75" s="1012">
        <f>D76+D77+D78+D79+D80+D82+D83+D81</f>
        <v>215</v>
      </c>
      <c r="E75" s="1012">
        <f>E76+E77+E78+E79+E80+E82+E83+E81</f>
        <v>0</v>
      </c>
      <c r="F75" s="323">
        <v>0</v>
      </c>
      <c r="G75" s="1013"/>
      <c r="H75" s="1012">
        <f>H76+H77+H78+H79+H80+H82+H83+H81</f>
        <v>0</v>
      </c>
      <c r="I75" s="323">
        <v>0</v>
      </c>
      <c r="J75" s="1013"/>
    </row>
    <row r="76" spans="1:10" ht="183" customHeight="1" x14ac:dyDescent="0.25">
      <c r="A76" s="1291" t="s">
        <v>25</v>
      </c>
      <c r="B76" s="1292" t="s">
        <v>1532</v>
      </c>
      <c r="C76" s="1014" t="s">
        <v>23</v>
      </c>
      <c r="D76" s="1008">
        <v>0</v>
      </c>
      <c r="E76" s="1008">
        <v>0</v>
      </c>
      <c r="F76" s="1298">
        <v>0</v>
      </c>
      <c r="G76" s="1290"/>
      <c r="H76" s="1008">
        <v>0</v>
      </c>
      <c r="I76" s="1298">
        <v>0</v>
      </c>
      <c r="J76" s="1290" t="s">
        <v>1155</v>
      </c>
    </row>
    <row r="77" spans="1:10" ht="114.75" customHeight="1" x14ac:dyDescent="0.25">
      <c r="A77" s="1291" t="s">
        <v>35</v>
      </c>
      <c r="B77" s="1292" t="s">
        <v>583</v>
      </c>
      <c r="C77" s="1014" t="s">
        <v>23</v>
      </c>
      <c r="D77" s="1008">
        <v>50</v>
      </c>
      <c r="E77" s="1008">
        <v>0</v>
      </c>
      <c r="F77" s="1298">
        <v>0</v>
      </c>
      <c r="G77" s="1290"/>
      <c r="H77" s="1008">
        <v>0</v>
      </c>
      <c r="I77" s="1298">
        <v>0</v>
      </c>
      <c r="J77" s="1290" t="s">
        <v>1533</v>
      </c>
    </row>
    <row r="78" spans="1:10" ht="111.75" customHeight="1" x14ac:dyDescent="0.25">
      <c r="A78" s="1291" t="s">
        <v>36</v>
      </c>
      <c r="B78" s="1292" t="s">
        <v>584</v>
      </c>
      <c r="C78" s="1014" t="s">
        <v>23</v>
      </c>
      <c r="D78" s="1008">
        <v>0</v>
      </c>
      <c r="E78" s="1008">
        <v>0</v>
      </c>
      <c r="F78" s="1298">
        <v>0</v>
      </c>
      <c r="G78" s="1290"/>
      <c r="H78" s="1008">
        <v>0</v>
      </c>
      <c r="I78" s="1298">
        <v>0</v>
      </c>
      <c r="J78" s="1290" t="s">
        <v>1155</v>
      </c>
    </row>
    <row r="79" spans="1:10" ht="149.25" customHeight="1" x14ac:dyDescent="0.25">
      <c r="A79" s="1291" t="s">
        <v>62</v>
      </c>
      <c r="B79" s="1292" t="s">
        <v>585</v>
      </c>
      <c r="C79" s="1014" t="s">
        <v>23</v>
      </c>
      <c r="D79" s="1008">
        <v>0</v>
      </c>
      <c r="E79" s="1008">
        <v>0</v>
      </c>
      <c r="F79" s="1298">
        <v>0</v>
      </c>
      <c r="G79" s="1290"/>
      <c r="H79" s="1008">
        <v>0</v>
      </c>
      <c r="I79" s="1298">
        <v>0</v>
      </c>
      <c r="J79" s="1290" t="s">
        <v>1155</v>
      </c>
    </row>
    <row r="80" spans="1:10" ht="93.75" customHeight="1" x14ac:dyDescent="0.25">
      <c r="A80" s="1291" t="s">
        <v>72</v>
      </c>
      <c r="B80" s="1292" t="s">
        <v>586</v>
      </c>
      <c r="C80" s="1014" t="s">
        <v>23</v>
      </c>
      <c r="D80" s="1008">
        <v>0</v>
      </c>
      <c r="E80" s="1008">
        <v>0</v>
      </c>
      <c r="F80" s="1298">
        <v>0</v>
      </c>
      <c r="G80" s="1290"/>
      <c r="H80" s="1008">
        <v>0</v>
      </c>
      <c r="I80" s="1298">
        <v>0</v>
      </c>
      <c r="J80" s="1290" t="s">
        <v>1155</v>
      </c>
    </row>
    <row r="81" spans="1:10" ht="93.75" customHeight="1" x14ac:dyDescent="0.25">
      <c r="A81" s="1291" t="s">
        <v>88</v>
      </c>
      <c r="B81" s="1292" t="s">
        <v>1534</v>
      </c>
      <c r="C81" s="1014" t="s">
        <v>23</v>
      </c>
      <c r="D81" s="1008">
        <v>0</v>
      </c>
      <c r="E81" s="1008">
        <v>0</v>
      </c>
      <c r="F81" s="1298">
        <v>0</v>
      </c>
      <c r="G81" s="1290"/>
      <c r="H81" s="1008">
        <v>0</v>
      </c>
      <c r="I81" s="1298">
        <v>0</v>
      </c>
      <c r="J81" s="1290"/>
    </row>
    <row r="82" spans="1:10" ht="220.5" customHeight="1" x14ac:dyDescent="0.25">
      <c r="A82" s="1291" t="s">
        <v>588</v>
      </c>
      <c r="B82" s="1292" t="s">
        <v>587</v>
      </c>
      <c r="C82" s="1014" t="s">
        <v>23</v>
      </c>
      <c r="D82" s="1008">
        <v>165</v>
      </c>
      <c r="E82" s="1008">
        <v>0</v>
      </c>
      <c r="F82" s="1298">
        <v>0</v>
      </c>
      <c r="G82" s="1289" t="s">
        <v>1535</v>
      </c>
      <c r="H82" s="1008">
        <v>0</v>
      </c>
      <c r="I82" s="1298">
        <v>0</v>
      </c>
      <c r="J82" s="1289" t="s">
        <v>1491</v>
      </c>
    </row>
    <row r="83" spans="1:10" ht="107.25" customHeight="1" x14ac:dyDescent="0.25">
      <c r="A83" s="1291" t="s">
        <v>632</v>
      </c>
      <c r="B83" s="1292" t="s">
        <v>589</v>
      </c>
      <c r="C83" s="1014" t="s">
        <v>23</v>
      </c>
      <c r="D83" s="1008">
        <f>D84+D85</f>
        <v>0</v>
      </c>
      <c r="E83" s="1008">
        <f>E84+E85</f>
        <v>0</v>
      </c>
      <c r="F83" s="1298">
        <v>0</v>
      </c>
      <c r="G83" s="1290"/>
      <c r="H83" s="1008">
        <f>H84+H85</f>
        <v>0</v>
      </c>
      <c r="I83" s="1298">
        <v>0</v>
      </c>
      <c r="J83" s="1290" t="s">
        <v>1155</v>
      </c>
    </row>
    <row r="84" spans="1:10" ht="93" customHeight="1" x14ac:dyDescent="0.25">
      <c r="A84" s="1291" t="s">
        <v>1536</v>
      </c>
      <c r="B84" s="1292" t="s">
        <v>590</v>
      </c>
      <c r="C84" s="1014" t="s">
        <v>23</v>
      </c>
      <c r="D84" s="1008">
        <v>0</v>
      </c>
      <c r="E84" s="1008">
        <v>0</v>
      </c>
      <c r="F84" s="1298">
        <v>0</v>
      </c>
      <c r="G84" s="1290"/>
      <c r="H84" s="1008">
        <v>0</v>
      </c>
      <c r="I84" s="1298">
        <v>0</v>
      </c>
      <c r="J84" s="1290" t="s">
        <v>1155</v>
      </c>
    </row>
    <row r="85" spans="1:10" ht="96" customHeight="1" x14ac:dyDescent="0.25">
      <c r="A85" s="1291" t="s">
        <v>1537</v>
      </c>
      <c r="B85" s="1292" t="s">
        <v>591</v>
      </c>
      <c r="C85" s="1014" t="s">
        <v>23</v>
      </c>
      <c r="D85" s="1008">
        <v>0</v>
      </c>
      <c r="E85" s="1008">
        <v>0</v>
      </c>
      <c r="F85" s="1298">
        <v>0</v>
      </c>
      <c r="G85" s="1290"/>
      <c r="H85" s="1008">
        <v>0</v>
      </c>
      <c r="I85" s="1298">
        <v>0</v>
      </c>
      <c r="J85" s="1290" t="s">
        <v>1155</v>
      </c>
    </row>
    <row r="86" spans="1:10" ht="126.75" customHeight="1" x14ac:dyDescent="0.25">
      <c r="A86" s="1287" t="s">
        <v>14</v>
      </c>
      <c r="B86" s="1010" t="s">
        <v>1538</v>
      </c>
      <c r="C86" s="1011" t="s">
        <v>23</v>
      </c>
      <c r="D86" s="1012">
        <f>D87+D94</f>
        <v>6583.5</v>
      </c>
      <c r="E86" s="1012">
        <f>E87+E94</f>
        <v>622.6</v>
      </c>
      <c r="F86" s="323">
        <f t="shared" si="4"/>
        <v>9.4569757727652473</v>
      </c>
      <c r="G86" s="1013"/>
      <c r="H86" s="1012">
        <f>H87+H94</f>
        <v>61.599999999999994</v>
      </c>
      <c r="I86" s="323">
        <f t="shared" si="5"/>
        <v>0.93567251461988288</v>
      </c>
      <c r="J86" s="1013"/>
    </row>
    <row r="87" spans="1:10" ht="91.35" customHeight="1" x14ac:dyDescent="0.25">
      <c r="A87" s="1291" t="s">
        <v>15</v>
      </c>
      <c r="B87" s="1292" t="s">
        <v>592</v>
      </c>
      <c r="C87" s="1014" t="s">
        <v>23</v>
      </c>
      <c r="D87" s="1008">
        <f>D88+D89+D90+D91+D92+D93</f>
        <v>5673.5</v>
      </c>
      <c r="E87" s="1008">
        <f>E88+E89+E90+E91+E92+E93</f>
        <v>366.6</v>
      </c>
      <c r="F87" s="1298">
        <f t="shared" si="4"/>
        <v>6.4616198114038959</v>
      </c>
      <c r="G87" s="1290"/>
      <c r="H87" s="1008">
        <f>H88+H89+H90+H91+H92+H93</f>
        <v>61.599999999999994</v>
      </c>
      <c r="I87" s="1298">
        <f t="shared" si="5"/>
        <v>1.0857495373226402</v>
      </c>
      <c r="J87" s="1290"/>
    </row>
    <row r="88" spans="1:10" ht="134.25" customHeight="1" x14ac:dyDescent="0.25">
      <c r="A88" s="1291" t="s">
        <v>477</v>
      </c>
      <c r="B88" s="1292" t="s">
        <v>593</v>
      </c>
      <c r="C88" s="1014" t="s">
        <v>23</v>
      </c>
      <c r="D88" s="1008">
        <v>1800</v>
      </c>
      <c r="E88" s="1008">
        <v>305</v>
      </c>
      <c r="F88" s="1298">
        <f t="shared" si="4"/>
        <v>16.944444444444446</v>
      </c>
      <c r="G88" s="1009" t="s">
        <v>1539</v>
      </c>
      <c r="H88" s="1008">
        <v>0</v>
      </c>
      <c r="I88" s="1298">
        <f t="shared" si="5"/>
        <v>0</v>
      </c>
      <c r="J88" s="1290" t="s">
        <v>1876</v>
      </c>
    </row>
    <row r="89" spans="1:10" ht="116.25" customHeight="1" x14ac:dyDescent="0.25">
      <c r="A89" s="1291" t="s">
        <v>478</v>
      </c>
      <c r="B89" s="1292" t="s">
        <v>594</v>
      </c>
      <c r="C89" s="1014" t="s">
        <v>23</v>
      </c>
      <c r="D89" s="1008">
        <v>53.5</v>
      </c>
      <c r="E89" s="1008">
        <v>42.8</v>
      </c>
      <c r="F89" s="1298">
        <f t="shared" si="4"/>
        <v>80</v>
      </c>
      <c r="G89" s="1290" t="s">
        <v>1540</v>
      </c>
      <c r="H89" s="1008">
        <v>42.8</v>
      </c>
      <c r="I89" s="1298">
        <f t="shared" si="5"/>
        <v>80</v>
      </c>
      <c r="J89" s="1290" t="s">
        <v>1491</v>
      </c>
    </row>
    <row r="90" spans="1:10" ht="149.25" customHeight="1" x14ac:dyDescent="0.25">
      <c r="A90" s="1291" t="s">
        <v>479</v>
      </c>
      <c r="B90" s="1292" t="s">
        <v>1541</v>
      </c>
      <c r="C90" s="1014" t="s">
        <v>23</v>
      </c>
      <c r="D90" s="1008">
        <v>190</v>
      </c>
      <c r="E90" s="1008">
        <v>0</v>
      </c>
      <c r="F90" s="1298">
        <f t="shared" si="4"/>
        <v>0</v>
      </c>
      <c r="G90" s="1290" t="s">
        <v>1542</v>
      </c>
      <c r="H90" s="1008">
        <v>0</v>
      </c>
      <c r="I90" s="1298">
        <f t="shared" si="5"/>
        <v>0</v>
      </c>
      <c r="J90" s="1290" t="s">
        <v>1880</v>
      </c>
    </row>
    <row r="91" spans="1:10" ht="375.75" customHeight="1" x14ac:dyDescent="0.25">
      <c r="A91" s="1291" t="s">
        <v>595</v>
      </c>
      <c r="B91" s="1292" t="s">
        <v>596</v>
      </c>
      <c r="C91" s="1014" t="s">
        <v>23</v>
      </c>
      <c r="D91" s="1008">
        <v>3530</v>
      </c>
      <c r="E91" s="1008">
        <v>0</v>
      </c>
      <c r="F91" s="1298">
        <f>E91/D91*100</f>
        <v>0</v>
      </c>
      <c r="G91" s="1290" t="s">
        <v>1543</v>
      </c>
      <c r="H91" s="1008">
        <v>0</v>
      </c>
      <c r="I91" s="1298">
        <f>H91/D91*100</f>
        <v>0</v>
      </c>
      <c r="J91" s="1290" t="s">
        <v>1491</v>
      </c>
    </row>
    <row r="92" spans="1:10" ht="291" customHeight="1" x14ac:dyDescent="0.25">
      <c r="A92" s="1291" t="s">
        <v>597</v>
      </c>
      <c r="B92" s="1292" t="s">
        <v>598</v>
      </c>
      <c r="C92" s="1014" t="s">
        <v>23</v>
      </c>
      <c r="D92" s="1008">
        <v>100</v>
      </c>
      <c r="E92" s="1008">
        <v>18.8</v>
      </c>
      <c r="F92" s="1298">
        <f t="shared" si="4"/>
        <v>18.8</v>
      </c>
      <c r="G92" s="1290" t="s">
        <v>1544</v>
      </c>
      <c r="H92" s="1008">
        <v>18.8</v>
      </c>
      <c r="I92" s="1298">
        <f t="shared" si="5"/>
        <v>18.8</v>
      </c>
      <c r="J92" s="1290" t="s">
        <v>1491</v>
      </c>
    </row>
    <row r="93" spans="1:10" ht="75.75" customHeight="1" x14ac:dyDescent="0.25">
      <c r="A93" s="1291" t="s">
        <v>599</v>
      </c>
      <c r="B93" s="1292" t="s">
        <v>600</v>
      </c>
      <c r="C93" s="1014" t="s">
        <v>23</v>
      </c>
      <c r="D93" s="1008">
        <v>0</v>
      </c>
      <c r="E93" s="1008">
        <v>0</v>
      </c>
      <c r="F93" s="1298">
        <v>0</v>
      </c>
      <c r="G93" s="1290"/>
      <c r="H93" s="1008">
        <v>0</v>
      </c>
      <c r="I93" s="1298">
        <v>0</v>
      </c>
      <c r="J93" s="1290" t="s">
        <v>1155</v>
      </c>
    </row>
    <row r="94" spans="1:10" ht="92.45" customHeight="1" x14ac:dyDescent="0.25">
      <c r="A94" s="1291" t="s">
        <v>28</v>
      </c>
      <c r="B94" s="1292" t="s">
        <v>601</v>
      </c>
      <c r="C94" s="1014" t="s">
        <v>23</v>
      </c>
      <c r="D94" s="1008">
        <f>D95</f>
        <v>910</v>
      </c>
      <c r="E94" s="1008">
        <f>E95</f>
        <v>256</v>
      </c>
      <c r="F94" s="1298">
        <f t="shared" si="4"/>
        <v>28.131868131868131</v>
      </c>
      <c r="G94" s="1290"/>
      <c r="H94" s="1008">
        <f>H95</f>
        <v>0</v>
      </c>
      <c r="I94" s="1298">
        <f t="shared" si="5"/>
        <v>0</v>
      </c>
      <c r="J94" s="1290"/>
    </row>
    <row r="95" spans="1:10" ht="180.75" customHeight="1" x14ac:dyDescent="0.25">
      <c r="A95" s="1291" t="s">
        <v>602</v>
      </c>
      <c r="B95" s="1292" t="s">
        <v>603</v>
      </c>
      <c r="C95" s="1014" t="s">
        <v>23</v>
      </c>
      <c r="D95" s="1008">
        <v>910</v>
      </c>
      <c r="E95" s="1008">
        <v>256</v>
      </c>
      <c r="F95" s="1298">
        <f t="shared" si="4"/>
        <v>28.131868131868131</v>
      </c>
      <c r="G95" s="1290" t="s">
        <v>1545</v>
      </c>
      <c r="H95" s="1008">
        <v>0</v>
      </c>
      <c r="I95" s="1298">
        <f t="shared" si="5"/>
        <v>0</v>
      </c>
      <c r="J95" s="1290" t="s">
        <v>1546</v>
      </c>
    </row>
    <row r="96" spans="1:10" ht="93" customHeight="1" x14ac:dyDescent="0.25">
      <c r="A96" s="1287" t="s">
        <v>16</v>
      </c>
      <c r="B96" s="1010" t="s">
        <v>604</v>
      </c>
      <c r="C96" s="1015"/>
      <c r="D96" s="1511"/>
      <c r="E96" s="1511"/>
      <c r="F96" s="1511"/>
      <c r="G96" s="1511"/>
      <c r="H96" s="1511"/>
      <c r="I96" s="1511"/>
      <c r="J96" s="1511"/>
    </row>
    <row r="97" spans="1:10" ht="58.5" customHeight="1" x14ac:dyDescent="0.25">
      <c r="A97" s="1291" t="s">
        <v>20</v>
      </c>
      <c r="B97" s="1292" t="s">
        <v>605</v>
      </c>
      <c r="C97" s="1016"/>
      <c r="D97" s="1512"/>
      <c r="E97" s="1512"/>
      <c r="F97" s="1512"/>
      <c r="G97" s="1512"/>
      <c r="H97" s="1512"/>
      <c r="I97" s="1512"/>
      <c r="J97" s="1512"/>
    </row>
    <row r="98" spans="1:10" ht="279" customHeight="1" x14ac:dyDescent="0.25">
      <c r="A98" s="1291" t="s">
        <v>328</v>
      </c>
      <c r="B98" s="1292" t="s">
        <v>606</v>
      </c>
      <c r="C98" s="1017" t="s">
        <v>526</v>
      </c>
      <c r="D98" s="1506" t="s">
        <v>1547</v>
      </c>
      <c r="E98" s="1507"/>
      <c r="F98" s="1507"/>
      <c r="G98" s="1507"/>
      <c r="H98" s="1507"/>
      <c r="I98" s="1507"/>
      <c r="J98" s="1507"/>
    </row>
    <row r="99" spans="1:10" ht="93" customHeight="1" x14ac:dyDescent="0.25">
      <c r="A99" s="1018"/>
      <c r="B99" s="1285" t="s">
        <v>76</v>
      </c>
      <c r="C99" s="1011" t="s">
        <v>23</v>
      </c>
      <c r="D99" s="1012">
        <f>D75+D86</f>
        <v>6798.5</v>
      </c>
      <c r="E99" s="1012">
        <f>E75+E86</f>
        <v>622.6</v>
      </c>
      <c r="F99" s="323">
        <f>E99/D99*100</f>
        <v>9.1579024784879017</v>
      </c>
      <c r="G99" s="1012"/>
      <c r="H99" s="1012">
        <f>H75+H86</f>
        <v>61.599999999999994</v>
      </c>
      <c r="I99" s="323">
        <f>H99/D99*100</f>
        <v>0.90608222402000438</v>
      </c>
      <c r="J99" s="1012"/>
    </row>
    <row r="100" spans="1:10" ht="34.5" customHeight="1" x14ac:dyDescent="0.25">
      <c r="A100" s="1510" t="s">
        <v>1548</v>
      </c>
      <c r="B100" s="1513"/>
      <c r="C100" s="1513"/>
      <c r="D100" s="1513"/>
      <c r="E100" s="1513"/>
      <c r="F100" s="1513"/>
      <c r="G100" s="1513"/>
      <c r="H100" s="1513"/>
      <c r="I100" s="1513"/>
      <c r="J100" s="1513"/>
    </row>
    <row r="101" spans="1:10" ht="255.75" customHeight="1" x14ac:dyDescent="0.25">
      <c r="A101" s="1287" t="s">
        <v>10</v>
      </c>
      <c r="B101" s="1010" t="s">
        <v>1549</v>
      </c>
      <c r="C101" s="1011" t="s">
        <v>23</v>
      </c>
      <c r="D101" s="1012">
        <f>D102</f>
        <v>1892.9</v>
      </c>
      <c r="E101" s="1012">
        <f>E102</f>
        <v>488.7</v>
      </c>
      <c r="F101" s="323">
        <f>E101/D101*100</f>
        <v>25.817528659728456</v>
      </c>
      <c r="G101" s="1012"/>
      <c r="H101" s="1012">
        <f>H102</f>
        <v>488.7</v>
      </c>
      <c r="I101" s="323">
        <f>H101/D101*100</f>
        <v>25.817528659728456</v>
      </c>
      <c r="J101" s="1019"/>
    </row>
    <row r="102" spans="1:10" ht="171" customHeight="1" x14ac:dyDescent="0.25">
      <c r="A102" s="1291" t="s">
        <v>25</v>
      </c>
      <c r="B102" s="1292" t="s">
        <v>607</v>
      </c>
      <c r="C102" s="1014" t="s">
        <v>23</v>
      </c>
      <c r="D102" s="1008">
        <f>D103+D104+D105</f>
        <v>1892.9</v>
      </c>
      <c r="E102" s="1008">
        <f>E103+E104+E105</f>
        <v>488.7</v>
      </c>
      <c r="F102" s="1298">
        <f>E102/D102*100</f>
        <v>25.817528659728456</v>
      </c>
      <c r="G102" s="1290" t="s">
        <v>1550</v>
      </c>
      <c r="H102" s="1008">
        <f>H103+H104+H105</f>
        <v>488.7</v>
      </c>
      <c r="I102" s="1298">
        <f>H102/D102*100</f>
        <v>25.817528659728456</v>
      </c>
      <c r="J102" s="1289"/>
    </row>
    <row r="103" spans="1:10" ht="219" customHeight="1" x14ac:dyDescent="0.25">
      <c r="A103" s="1291" t="s">
        <v>285</v>
      </c>
      <c r="B103" s="1292" t="s">
        <v>608</v>
      </c>
      <c r="C103" s="1014" t="s">
        <v>23</v>
      </c>
      <c r="D103" s="1008">
        <v>1172.9000000000001</v>
      </c>
      <c r="E103" s="1008">
        <v>488.7</v>
      </c>
      <c r="F103" s="1298">
        <f>E103/D103*100</f>
        <v>41.665956176997184</v>
      </c>
      <c r="G103" s="1289" t="s">
        <v>1551</v>
      </c>
      <c r="H103" s="1008">
        <v>488.7</v>
      </c>
      <c r="I103" s="1298">
        <f>H103/D103*100</f>
        <v>41.665956176997184</v>
      </c>
      <c r="J103" s="1289" t="s">
        <v>1491</v>
      </c>
    </row>
    <row r="104" spans="1:10" ht="93.75" customHeight="1" x14ac:dyDescent="0.25">
      <c r="A104" s="1291" t="s">
        <v>287</v>
      </c>
      <c r="B104" s="1292" t="s">
        <v>609</v>
      </c>
      <c r="C104" s="1014" t="s">
        <v>23</v>
      </c>
      <c r="D104" s="1008">
        <v>0</v>
      </c>
      <c r="E104" s="1008">
        <v>0</v>
      </c>
      <c r="F104" s="1298">
        <v>0</v>
      </c>
      <c r="G104" s="1289"/>
      <c r="H104" s="1008">
        <v>0</v>
      </c>
      <c r="I104" s="1298">
        <v>0</v>
      </c>
      <c r="J104" s="1290" t="s">
        <v>1155</v>
      </c>
    </row>
    <row r="105" spans="1:10" ht="111.75" customHeight="1" x14ac:dyDescent="0.25">
      <c r="A105" s="1291" t="s">
        <v>473</v>
      </c>
      <c r="B105" s="1292" t="s">
        <v>1552</v>
      </c>
      <c r="C105" s="1014" t="s">
        <v>23</v>
      </c>
      <c r="D105" s="1008">
        <v>720</v>
      </c>
      <c r="E105" s="1008">
        <v>0</v>
      </c>
      <c r="F105" s="1298">
        <f>E105/D105*100</f>
        <v>0</v>
      </c>
      <c r="G105" s="1289"/>
      <c r="H105" s="1008">
        <v>0</v>
      </c>
      <c r="I105" s="1298">
        <f>H105/D105*100</f>
        <v>0</v>
      </c>
      <c r="J105" s="1290" t="s">
        <v>1553</v>
      </c>
    </row>
    <row r="106" spans="1:10" ht="92.1" customHeight="1" x14ac:dyDescent="0.25">
      <c r="A106" s="1291"/>
      <c r="B106" s="1285" t="s">
        <v>86</v>
      </c>
      <c r="C106" s="1011" t="s">
        <v>23</v>
      </c>
      <c r="D106" s="1012">
        <f>D101</f>
        <v>1892.9</v>
      </c>
      <c r="E106" s="1012">
        <f>E101</f>
        <v>488.7</v>
      </c>
      <c r="F106" s="323">
        <f>E106/D106*100</f>
        <v>25.817528659728456</v>
      </c>
      <c r="G106" s="1019"/>
      <c r="H106" s="1012">
        <f>H101</f>
        <v>488.7</v>
      </c>
      <c r="I106" s="323">
        <f>H106/D106*100</f>
        <v>25.817528659728456</v>
      </c>
      <c r="J106" s="1013"/>
    </row>
    <row r="107" spans="1:10" ht="30" customHeight="1" x14ac:dyDescent="0.25">
      <c r="A107" s="1513" t="s">
        <v>1554</v>
      </c>
      <c r="B107" s="1513"/>
      <c r="C107" s="1513"/>
      <c r="D107" s="1513"/>
      <c r="E107" s="1513"/>
      <c r="F107" s="1513"/>
      <c r="G107" s="1513"/>
      <c r="H107" s="1513"/>
      <c r="I107" s="1513"/>
      <c r="J107" s="1513"/>
    </row>
    <row r="108" spans="1:10" ht="91.35" customHeight="1" x14ac:dyDescent="0.25">
      <c r="A108" s="1287" t="s">
        <v>10</v>
      </c>
      <c r="B108" s="1010" t="s">
        <v>610</v>
      </c>
      <c r="C108" s="1011" t="s">
        <v>23</v>
      </c>
      <c r="D108" s="1012">
        <f>D109+D114+D120+D122+D123+D124+D126+D127</f>
        <v>2700</v>
      </c>
      <c r="E108" s="1012">
        <f>E109+E114+E120+E122+E123+E124+E126+E127</f>
        <v>1199.8</v>
      </c>
      <c r="F108" s="323">
        <f>E108/D108*100</f>
        <v>44.437037037037037</v>
      </c>
      <c r="G108" s="1012"/>
      <c r="H108" s="1012">
        <f>H109+H114+H120+H122+H123+H124+H126+H127</f>
        <v>1199.8</v>
      </c>
      <c r="I108" s="323">
        <f>H108/D108*100</f>
        <v>44.437037037037037</v>
      </c>
      <c r="J108" s="1019"/>
    </row>
    <row r="109" spans="1:10" ht="130.5" customHeight="1" x14ac:dyDescent="0.25">
      <c r="A109" s="1291" t="s">
        <v>25</v>
      </c>
      <c r="B109" s="1292" t="s">
        <v>611</v>
      </c>
      <c r="C109" s="1014" t="s">
        <v>23</v>
      </c>
      <c r="D109" s="1008">
        <f>D110+D111+D112+D113</f>
        <v>880</v>
      </c>
      <c r="E109" s="1008">
        <f>E110+E111+E112+E113</f>
        <v>365.4</v>
      </c>
      <c r="F109" s="1298">
        <f>E109/D109*100</f>
        <v>41.522727272727273</v>
      </c>
      <c r="G109" s="1008"/>
      <c r="H109" s="1008">
        <f>H110+H111+H112+H113</f>
        <v>365.4</v>
      </c>
      <c r="I109" s="1298">
        <f>H109/D109*100</f>
        <v>41.522727272727273</v>
      </c>
      <c r="J109" s="1289"/>
    </row>
    <row r="110" spans="1:10" ht="130.5" customHeight="1" x14ac:dyDescent="0.25">
      <c r="A110" s="1291" t="s">
        <v>285</v>
      </c>
      <c r="B110" s="1292" t="s">
        <v>612</v>
      </c>
      <c r="C110" s="1014" t="s">
        <v>23</v>
      </c>
      <c r="D110" s="1008">
        <v>0</v>
      </c>
      <c r="E110" s="1008">
        <v>0</v>
      </c>
      <c r="F110" s="1298">
        <v>0</v>
      </c>
      <c r="G110" s="1008"/>
      <c r="H110" s="1008">
        <v>0</v>
      </c>
      <c r="I110" s="1298">
        <v>0</v>
      </c>
      <c r="J110" s="1289" t="s">
        <v>1155</v>
      </c>
    </row>
    <row r="111" spans="1:10" ht="96" customHeight="1" x14ac:dyDescent="0.25">
      <c r="A111" s="1291" t="s">
        <v>287</v>
      </c>
      <c r="B111" s="1292" t="s">
        <v>613</v>
      </c>
      <c r="C111" s="1014" t="s">
        <v>23</v>
      </c>
      <c r="D111" s="1008">
        <v>877</v>
      </c>
      <c r="E111" s="1008">
        <v>365.4</v>
      </c>
      <c r="F111" s="1298">
        <f>E111/D111*100</f>
        <v>41.664766248574686</v>
      </c>
      <c r="G111" s="1289" t="s">
        <v>1555</v>
      </c>
      <c r="H111" s="1008">
        <v>365.4</v>
      </c>
      <c r="I111" s="1298">
        <f>H111/D111*100</f>
        <v>41.664766248574686</v>
      </c>
      <c r="J111" s="1289" t="s">
        <v>1491</v>
      </c>
    </row>
    <row r="112" spans="1:10" ht="261" customHeight="1" x14ac:dyDescent="0.25">
      <c r="A112" s="1291" t="s">
        <v>473</v>
      </c>
      <c r="B112" s="1292" t="s">
        <v>614</v>
      </c>
      <c r="C112" s="1014" t="s">
        <v>23</v>
      </c>
      <c r="D112" s="1008">
        <v>3</v>
      </c>
      <c r="E112" s="1008">
        <v>0</v>
      </c>
      <c r="F112" s="1298">
        <f>E112/D112*100</f>
        <v>0</v>
      </c>
      <c r="G112" s="1020"/>
      <c r="H112" s="1008">
        <v>0</v>
      </c>
      <c r="I112" s="1298">
        <f>H112/D112*100</f>
        <v>0</v>
      </c>
      <c r="J112" s="1289" t="s">
        <v>1881</v>
      </c>
    </row>
    <row r="113" spans="1:10" ht="91.5" customHeight="1" x14ac:dyDescent="0.25">
      <c r="A113" s="1291" t="s">
        <v>474</v>
      </c>
      <c r="B113" s="1292" t="s">
        <v>615</v>
      </c>
      <c r="C113" s="1014" t="s">
        <v>23</v>
      </c>
      <c r="D113" s="1008">
        <v>0</v>
      </c>
      <c r="E113" s="1008">
        <v>0</v>
      </c>
      <c r="F113" s="1298">
        <v>0</v>
      </c>
      <c r="G113" s="1008"/>
      <c r="H113" s="1008">
        <v>0</v>
      </c>
      <c r="I113" s="1298">
        <v>0</v>
      </c>
      <c r="J113" s="1289" t="s">
        <v>1155</v>
      </c>
    </row>
    <row r="114" spans="1:10" ht="92.45" customHeight="1" x14ac:dyDescent="0.25">
      <c r="A114" s="1291" t="s">
        <v>35</v>
      </c>
      <c r="B114" s="1292" t="s">
        <v>616</v>
      </c>
      <c r="C114" s="1014" t="s">
        <v>23</v>
      </c>
      <c r="D114" s="1008">
        <f>D115+D116+D117+D118+D119</f>
        <v>620</v>
      </c>
      <c r="E114" s="1008">
        <f>E115+E116+E117+E118+E119</f>
        <v>288.7</v>
      </c>
      <c r="F114" s="1298">
        <f>E114/D114*100</f>
        <v>46.564516129032256</v>
      </c>
      <c r="G114" s="1008"/>
      <c r="H114" s="1008">
        <f>H115+H116+H117+H118+H119</f>
        <v>288.7</v>
      </c>
      <c r="I114" s="1298">
        <f>H114/D114*100</f>
        <v>46.564516129032256</v>
      </c>
      <c r="J114" s="1289"/>
    </row>
    <row r="115" spans="1:10" ht="93" customHeight="1" x14ac:dyDescent="0.25">
      <c r="A115" s="1291" t="s">
        <v>290</v>
      </c>
      <c r="B115" s="1292" t="s">
        <v>617</v>
      </c>
      <c r="C115" s="1014" t="s">
        <v>23</v>
      </c>
      <c r="D115" s="1008">
        <v>40</v>
      </c>
      <c r="E115" s="1008">
        <v>33.200000000000003</v>
      </c>
      <c r="F115" s="1298">
        <f>E115/D115*100</f>
        <v>83</v>
      </c>
      <c r="G115" s="1289" t="s">
        <v>1556</v>
      </c>
      <c r="H115" s="1008">
        <v>33.200000000000003</v>
      </c>
      <c r="I115" s="1298">
        <f>H115/D115*100</f>
        <v>83</v>
      </c>
      <c r="J115" s="1289"/>
    </row>
    <row r="116" spans="1:10" ht="57" customHeight="1" x14ac:dyDescent="0.25">
      <c r="A116" s="1291" t="s">
        <v>292</v>
      </c>
      <c r="B116" s="1292" t="s">
        <v>618</v>
      </c>
      <c r="C116" s="1014" t="s">
        <v>23</v>
      </c>
      <c r="D116" s="1008">
        <v>0</v>
      </c>
      <c r="E116" s="1008">
        <v>0</v>
      </c>
      <c r="F116" s="1298">
        <v>0</v>
      </c>
      <c r="G116" s="1008"/>
      <c r="H116" s="1008">
        <v>0</v>
      </c>
      <c r="I116" s="1298">
        <v>0</v>
      </c>
      <c r="J116" s="1289" t="s">
        <v>1155</v>
      </c>
    </row>
    <row r="117" spans="1:10" ht="310.5" customHeight="1" x14ac:dyDescent="0.25">
      <c r="A117" s="1291" t="s">
        <v>619</v>
      </c>
      <c r="B117" s="1292" t="s">
        <v>620</v>
      </c>
      <c r="C117" s="1014" t="s">
        <v>23</v>
      </c>
      <c r="D117" s="1008">
        <v>320</v>
      </c>
      <c r="E117" s="1008">
        <v>255.5</v>
      </c>
      <c r="F117" s="1298">
        <f>E117/D117*100</f>
        <v>79.84375</v>
      </c>
      <c r="G117" s="1289" t="s">
        <v>1557</v>
      </c>
      <c r="H117" s="1008">
        <v>255.5</v>
      </c>
      <c r="I117" s="1298">
        <f>H117/D117*100</f>
        <v>79.84375</v>
      </c>
      <c r="J117" s="1289"/>
    </row>
    <row r="118" spans="1:10" ht="93" customHeight="1" x14ac:dyDescent="0.25">
      <c r="A118" s="1291" t="s">
        <v>621</v>
      </c>
      <c r="B118" s="1292" t="s">
        <v>622</v>
      </c>
      <c r="C118" s="1014" t="s">
        <v>23</v>
      </c>
      <c r="D118" s="1008">
        <v>260</v>
      </c>
      <c r="E118" s="1008">
        <v>0</v>
      </c>
      <c r="F118" s="1298">
        <v>0</v>
      </c>
      <c r="G118" s="1290"/>
      <c r="H118" s="1008">
        <v>0</v>
      </c>
      <c r="I118" s="1298">
        <v>0</v>
      </c>
      <c r="J118" s="1289" t="s">
        <v>1558</v>
      </c>
    </row>
    <row r="119" spans="1:10" ht="75.75" customHeight="1" x14ac:dyDescent="0.25">
      <c r="A119" s="1291" t="s">
        <v>623</v>
      </c>
      <c r="B119" s="1292" t="s">
        <v>624</v>
      </c>
      <c r="C119" s="1014" t="s">
        <v>23</v>
      </c>
      <c r="D119" s="1008">
        <v>0</v>
      </c>
      <c r="E119" s="1008">
        <v>0</v>
      </c>
      <c r="F119" s="1298">
        <v>0</v>
      </c>
      <c r="G119" s="1290"/>
      <c r="H119" s="1008">
        <v>0</v>
      </c>
      <c r="I119" s="1298">
        <v>0</v>
      </c>
      <c r="J119" s="1289" t="s">
        <v>1155</v>
      </c>
    </row>
    <row r="120" spans="1:10" ht="129" customHeight="1" x14ac:dyDescent="0.25">
      <c r="A120" s="1291" t="s">
        <v>36</v>
      </c>
      <c r="B120" s="1292" t="s">
        <v>625</v>
      </c>
      <c r="C120" s="1014" t="s">
        <v>23</v>
      </c>
      <c r="D120" s="1008">
        <f>D121</f>
        <v>1000</v>
      </c>
      <c r="E120" s="1008">
        <f>E121</f>
        <v>445.7</v>
      </c>
      <c r="F120" s="1298">
        <f>E120/D120*100</f>
        <v>44.57</v>
      </c>
      <c r="G120" s="1290"/>
      <c r="H120" s="1008">
        <f>H121</f>
        <v>445.7</v>
      </c>
      <c r="I120" s="1298">
        <f>H120/D120*100</f>
        <v>44.57</v>
      </c>
      <c r="J120" s="1289"/>
    </row>
    <row r="121" spans="1:10" ht="183" customHeight="1" x14ac:dyDescent="0.25">
      <c r="A121" s="1291" t="s">
        <v>37</v>
      </c>
      <c r="B121" s="1292" t="s">
        <v>626</v>
      </c>
      <c r="C121" s="1014" t="s">
        <v>23</v>
      </c>
      <c r="D121" s="1008">
        <v>1000</v>
      </c>
      <c r="E121" s="1008">
        <v>445.7</v>
      </c>
      <c r="F121" s="1298">
        <f>E121/D121*100</f>
        <v>44.57</v>
      </c>
      <c r="G121" s="1290" t="s">
        <v>1559</v>
      </c>
      <c r="H121" s="1008">
        <v>445.7</v>
      </c>
      <c r="I121" s="1298">
        <f>H121/D121*100</f>
        <v>44.57</v>
      </c>
      <c r="J121" s="1289"/>
    </row>
    <row r="122" spans="1:10" ht="112.5" customHeight="1" x14ac:dyDescent="0.25">
      <c r="A122" s="1291" t="s">
        <v>62</v>
      </c>
      <c r="B122" s="1292" t="s">
        <v>627</v>
      </c>
      <c r="C122" s="1014" t="s">
        <v>23</v>
      </c>
      <c r="D122" s="1008">
        <v>0</v>
      </c>
      <c r="E122" s="1008">
        <v>0</v>
      </c>
      <c r="F122" s="1298">
        <v>0</v>
      </c>
      <c r="G122" s="1290"/>
      <c r="H122" s="1008">
        <v>0</v>
      </c>
      <c r="I122" s="1298">
        <v>0</v>
      </c>
      <c r="J122" s="1289" t="s">
        <v>1155</v>
      </c>
    </row>
    <row r="123" spans="1:10" ht="129" customHeight="1" x14ac:dyDescent="0.25">
      <c r="A123" s="1021" t="s">
        <v>72</v>
      </c>
      <c r="B123" s="1022" t="s">
        <v>628</v>
      </c>
      <c r="C123" s="1014" t="s">
        <v>23</v>
      </c>
      <c r="D123" s="1023">
        <v>0</v>
      </c>
      <c r="E123" s="1023">
        <v>0</v>
      </c>
      <c r="F123" s="1298">
        <v>0</v>
      </c>
      <c r="G123" s="1009"/>
      <c r="H123" s="1023">
        <v>0</v>
      </c>
      <c r="I123" s="1298">
        <v>0</v>
      </c>
      <c r="J123" s="1024" t="s">
        <v>1155</v>
      </c>
    </row>
    <row r="124" spans="1:10" ht="131.25" customHeight="1" x14ac:dyDescent="0.25">
      <c r="A124" s="1291" t="s">
        <v>88</v>
      </c>
      <c r="B124" s="1292" t="s">
        <v>629</v>
      </c>
      <c r="C124" s="1014" t="s">
        <v>23</v>
      </c>
      <c r="D124" s="1008">
        <f>D125</f>
        <v>200</v>
      </c>
      <c r="E124" s="1008">
        <f>E125</f>
        <v>100</v>
      </c>
      <c r="F124" s="1298">
        <f>E124/D124*100</f>
        <v>50</v>
      </c>
      <c r="G124" s="1290"/>
      <c r="H124" s="1008">
        <f>H125</f>
        <v>100</v>
      </c>
      <c r="I124" s="1298">
        <f>H124/D124*100</f>
        <v>50</v>
      </c>
      <c r="J124" s="1289"/>
    </row>
    <row r="125" spans="1:10" ht="130.5" customHeight="1" x14ac:dyDescent="0.25">
      <c r="A125" s="1291" t="s">
        <v>104</v>
      </c>
      <c r="B125" s="1292" t="s">
        <v>630</v>
      </c>
      <c r="C125" s="1014" t="s">
        <v>23</v>
      </c>
      <c r="D125" s="1008">
        <v>200</v>
      </c>
      <c r="E125" s="1008">
        <v>100</v>
      </c>
      <c r="F125" s="1298">
        <f>E125/D125*100</f>
        <v>50</v>
      </c>
      <c r="G125" s="1290" t="s">
        <v>1560</v>
      </c>
      <c r="H125" s="1008">
        <v>100</v>
      </c>
      <c r="I125" s="1298">
        <f>H125/D125*100</f>
        <v>50</v>
      </c>
      <c r="J125" s="1289" t="s">
        <v>1491</v>
      </c>
    </row>
    <row r="126" spans="1:10" ht="92.25" customHeight="1" x14ac:dyDescent="0.25">
      <c r="A126" s="1291" t="s">
        <v>588</v>
      </c>
      <c r="B126" s="1292" t="s">
        <v>631</v>
      </c>
      <c r="C126" s="1014" t="s">
        <v>23</v>
      </c>
      <c r="D126" s="1008">
        <v>0</v>
      </c>
      <c r="E126" s="1008">
        <v>0</v>
      </c>
      <c r="F126" s="1298">
        <v>0</v>
      </c>
      <c r="G126" s="1290"/>
      <c r="H126" s="1008">
        <v>0</v>
      </c>
      <c r="I126" s="1298">
        <v>0</v>
      </c>
      <c r="J126" s="1289" t="s">
        <v>1155</v>
      </c>
    </row>
    <row r="127" spans="1:10" ht="57" customHeight="1" x14ac:dyDescent="0.25">
      <c r="A127" s="1291" t="s">
        <v>632</v>
      </c>
      <c r="B127" s="1292" t="s">
        <v>633</v>
      </c>
      <c r="C127" s="1014" t="s">
        <v>23</v>
      </c>
      <c r="D127" s="1008">
        <v>0</v>
      </c>
      <c r="E127" s="1008">
        <v>0</v>
      </c>
      <c r="F127" s="1298">
        <v>0</v>
      </c>
      <c r="G127" s="1290"/>
      <c r="H127" s="1008">
        <v>0</v>
      </c>
      <c r="I127" s="1298">
        <v>0</v>
      </c>
      <c r="J127" s="1289" t="s">
        <v>1155</v>
      </c>
    </row>
    <row r="128" spans="1:10" ht="90.75" customHeight="1" x14ac:dyDescent="0.25">
      <c r="A128" s="1286"/>
      <c r="B128" s="1284" t="s">
        <v>90</v>
      </c>
      <c r="C128" s="1011" t="s">
        <v>23</v>
      </c>
      <c r="D128" s="1012">
        <f>D108</f>
        <v>2700</v>
      </c>
      <c r="E128" s="1012">
        <f>E108</f>
        <v>1199.8</v>
      </c>
      <c r="F128" s="323">
        <f>E128/D128*100</f>
        <v>44.437037037037037</v>
      </c>
      <c r="G128" s="1013"/>
      <c r="H128" s="1012">
        <f>H108</f>
        <v>1199.8</v>
      </c>
      <c r="I128" s="323">
        <f>H128/D128*100</f>
        <v>44.437037037037037</v>
      </c>
      <c r="J128" s="1019"/>
    </row>
    <row r="129" spans="1:10" ht="30" customHeight="1" x14ac:dyDescent="0.25">
      <c r="A129" s="1514" t="s">
        <v>1830</v>
      </c>
      <c r="B129" s="1509"/>
      <c r="C129" s="1509"/>
      <c r="D129" s="1509"/>
      <c r="E129" s="1509"/>
      <c r="F129" s="1509"/>
      <c r="G129" s="1509"/>
      <c r="H129" s="1509"/>
      <c r="I129" s="1509"/>
      <c r="J129" s="1509"/>
    </row>
    <row r="130" spans="1:10" ht="148.5" customHeight="1" x14ac:dyDescent="0.25">
      <c r="A130" s="1287" t="s">
        <v>10</v>
      </c>
      <c r="B130" s="1010" t="s">
        <v>634</v>
      </c>
      <c r="C130" s="1011" t="s">
        <v>23</v>
      </c>
      <c r="D130" s="1012">
        <f>D131</f>
        <v>0</v>
      </c>
      <c r="E130" s="1012">
        <f>E131</f>
        <v>0</v>
      </c>
      <c r="F130" s="323">
        <v>0</v>
      </c>
      <c r="G130" s="1012"/>
      <c r="H130" s="1012">
        <f>H131</f>
        <v>0</v>
      </c>
      <c r="I130" s="323">
        <v>0</v>
      </c>
      <c r="J130" s="1019"/>
    </row>
    <row r="131" spans="1:10" ht="93" customHeight="1" x14ac:dyDescent="0.25">
      <c r="A131" s="1291" t="s">
        <v>25</v>
      </c>
      <c r="B131" s="1292" t="s">
        <v>635</v>
      </c>
      <c r="C131" s="1014" t="s">
        <v>23</v>
      </c>
      <c r="D131" s="1008">
        <v>0</v>
      </c>
      <c r="E131" s="1008">
        <f>E132+E133</f>
        <v>0</v>
      </c>
      <c r="F131" s="1298">
        <v>0</v>
      </c>
      <c r="G131" s="1008"/>
      <c r="H131" s="1008">
        <v>0</v>
      </c>
      <c r="I131" s="1298">
        <v>0</v>
      </c>
      <c r="J131" s="1289"/>
    </row>
    <row r="132" spans="1:10" ht="90.75" customHeight="1" x14ac:dyDescent="0.25">
      <c r="A132" s="1291" t="s">
        <v>285</v>
      </c>
      <c r="B132" s="1292" t="s">
        <v>636</v>
      </c>
      <c r="C132" s="1014" t="s">
        <v>23</v>
      </c>
      <c r="D132" s="1008">
        <v>0</v>
      </c>
      <c r="E132" s="1008">
        <v>0</v>
      </c>
      <c r="F132" s="1298">
        <v>0</v>
      </c>
      <c r="G132" s="1290"/>
      <c r="H132" s="1008">
        <v>0</v>
      </c>
      <c r="I132" s="1298">
        <v>0</v>
      </c>
      <c r="J132" s="1289" t="s">
        <v>1155</v>
      </c>
    </row>
    <row r="133" spans="1:10" ht="90.6" customHeight="1" x14ac:dyDescent="0.25">
      <c r="A133" s="1291" t="s">
        <v>287</v>
      </c>
      <c r="B133" s="1292" t="s">
        <v>637</v>
      </c>
      <c r="C133" s="1014" t="s">
        <v>23</v>
      </c>
      <c r="D133" s="1008">
        <v>0</v>
      </c>
      <c r="E133" s="1008">
        <v>0</v>
      </c>
      <c r="F133" s="1298">
        <v>0</v>
      </c>
      <c r="G133" s="1290"/>
      <c r="H133" s="1008">
        <v>0</v>
      </c>
      <c r="I133" s="1298">
        <v>0</v>
      </c>
      <c r="J133" s="1289" t="s">
        <v>1155</v>
      </c>
    </row>
    <row r="134" spans="1:10" ht="126.75" customHeight="1" x14ac:dyDescent="0.25">
      <c r="A134" s="1287" t="s">
        <v>14</v>
      </c>
      <c r="B134" s="1010" t="s">
        <v>638</v>
      </c>
      <c r="C134" s="1011" t="s">
        <v>23</v>
      </c>
      <c r="D134" s="1012">
        <f>D135+D136</f>
        <v>0</v>
      </c>
      <c r="E134" s="1012">
        <f>E135+E136</f>
        <v>0</v>
      </c>
      <c r="F134" s="323">
        <v>0</v>
      </c>
      <c r="G134" s="1013"/>
      <c r="H134" s="1012">
        <f>H135+H136</f>
        <v>0</v>
      </c>
      <c r="I134" s="323">
        <v>0</v>
      </c>
      <c r="J134" s="1019"/>
    </row>
    <row r="135" spans="1:10" ht="93" customHeight="1" x14ac:dyDescent="0.25">
      <c r="A135" s="1291" t="s">
        <v>15</v>
      </c>
      <c r="B135" s="1292" t="s">
        <v>639</v>
      </c>
      <c r="C135" s="1014" t="s">
        <v>23</v>
      </c>
      <c r="D135" s="1008">
        <v>0</v>
      </c>
      <c r="E135" s="1008">
        <v>0</v>
      </c>
      <c r="F135" s="1298">
        <v>0</v>
      </c>
      <c r="G135" s="1290"/>
      <c r="H135" s="1008">
        <v>0</v>
      </c>
      <c r="I135" s="1298">
        <v>0</v>
      </c>
      <c r="J135" s="1289" t="s">
        <v>1155</v>
      </c>
    </row>
    <row r="136" spans="1:10" ht="108" customHeight="1" x14ac:dyDescent="0.25">
      <c r="A136" s="1291" t="s">
        <v>28</v>
      </c>
      <c r="B136" s="1292" t="s">
        <v>640</v>
      </c>
      <c r="C136" s="1014" t="s">
        <v>23</v>
      </c>
      <c r="D136" s="1008">
        <f>D137</f>
        <v>0</v>
      </c>
      <c r="E136" s="1008">
        <f>E137</f>
        <v>0</v>
      </c>
      <c r="F136" s="1298">
        <v>0</v>
      </c>
      <c r="G136" s="1290"/>
      <c r="H136" s="1008">
        <f>H137</f>
        <v>0</v>
      </c>
      <c r="I136" s="1298">
        <v>0</v>
      </c>
      <c r="J136" s="1289"/>
    </row>
    <row r="137" spans="1:10" ht="90.6" customHeight="1" x14ac:dyDescent="0.25">
      <c r="A137" s="1291" t="s">
        <v>641</v>
      </c>
      <c r="B137" s="1292" t="s">
        <v>642</v>
      </c>
      <c r="C137" s="1014" t="s">
        <v>23</v>
      </c>
      <c r="D137" s="1008">
        <v>0</v>
      </c>
      <c r="E137" s="1008">
        <v>0</v>
      </c>
      <c r="F137" s="1298">
        <v>0</v>
      </c>
      <c r="G137" s="1290"/>
      <c r="H137" s="1008">
        <v>0</v>
      </c>
      <c r="I137" s="1298">
        <v>0</v>
      </c>
      <c r="J137" s="1289" t="s">
        <v>1155</v>
      </c>
    </row>
    <row r="138" spans="1:10" ht="129" customHeight="1" x14ac:dyDescent="0.25">
      <c r="A138" s="1291" t="s">
        <v>362</v>
      </c>
      <c r="B138" s="1292" t="s">
        <v>1561</v>
      </c>
      <c r="C138" s="1014" t="s">
        <v>23</v>
      </c>
      <c r="D138" s="1008">
        <f>D139</f>
        <v>0</v>
      </c>
      <c r="E138" s="1008">
        <f>E139</f>
        <v>0</v>
      </c>
      <c r="F138" s="1298">
        <v>0</v>
      </c>
      <c r="G138" s="1290"/>
      <c r="H138" s="1008">
        <f>H139</f>
        <v>0</v>
      </c>
      <c r="I138" s="1298">
        <v>0</v>
      </c>
      <c r="J138" s="1289"/>
    </row>
    <row r="139" spans="1:10" ht="108" customHeight="1" x14ac:dyDescent="0.25">
      <c r="A139" s="1291" t="s">
        <v>522</v>
      </c>
      <c r="B139" s="1292" t="s">
        <v>643</v>
      </c>
      <c r="C139" s="1014" t="s">
        <v>23</v>
      </c>
      <c r="D139" s="1008">
        <v>0</v>
      </c>
      <c r="E139" s="1008">
        <v>0</v>
      </c>
      <c r="F139" s="1298">
        <v>0</v>
      </c>
      <c r="G139" s="1290"/>
      <c r="H139" s="1008">
        <v>0</v>
      </c>
      <c r="I139" s="1298">
        <v>0</v>
      </c>
      <c r="J139" s="1289" t="s">
        <v>1155</v>
      </c>
    </row>
    <row r="140" spans="1:10" ht="93.75" customHeight="1" x14ac:dyDescent="0.25">
      <c r="A140" s="1018"/>
      <c r="B140" s="1285" t="s">
        <v>109</v>
      </c>
      <c r="C140" s="1011" t="s">
        <v>23</v>
      </c>
      <c r="D140" s="1012">
        <f>D130+D134</f>
        <v>0</v>
      </c>
      <c r="E140" s="1012">
        <f>E130+E134</f>
        <v>0</v>
      </c>
      <c r="F140" s="323">
        <v>0</v>
      </c>
      <c r="G140" s="1013"/>
      <c r="H140" s="1012">
        <f>H130+H134</f>
        <v>0</v>
      </c>
      <c r="I140" s="323">
        <v>0</v>
      </c>
      <c r="J140" s="1019"/>
    </row>
    <row r="141" spans="1:10" ht="30" customHeight="1" x14ac:dyDescent="0.25">
      <c r="A141" s="1514" t="s">
        <v>644</v>
      </c>
      <c r="B141" s="1509"/>
      <c r="C141" s="1509"/>
      <c r="D141" s="1509"/>
      <c r="E141" s="1509"/>
      <c r="F141" s="1509"/>
      <c r="G141" s="1509"/>
      <c r="H141" s="1509"/>
      <c r="I141" s="1509"/>
      <c r="J141" s="1509"/>
    </row>
    <row r="142" spans="1:10" ht="89.45" customHeight="1" x14ac:dyDescent="0.25">
      <c r="A142" s="1287" t="s">
        <v>10</v>
      </c>
      <c r="B142" s="1010" t="s">
        <v>353</v>
      </c>
      <c r="C142" s="1011" t="s">
        <v>23</v>
      </c>
      <c r="D142" s="1012">
        <f>D143+D147</f>
        <v>42641.200000000004</v>
      </c>
      <c r="E142" s="1012">
        <f>E143+E147</f>
        <v>20385.3</v>
      </c>
      <c r="F142" s="323">
        <f>E142/D142*100</f>
        <v>47.806581428290002</v>
      </c>
      <c r="G142" s="1012"/>
      <c r="H142" s="1012">
        <f>H143+H147</f>
        <v>20385.3</v>
      </c>
      <c r="I142" s="323">
        <f>H142/D142*100</f>
        <v>47.806581428290002</v>
      </c>
      <c r="J142" s="1012"/>
    </row>
    <row r="143" spans="1:10" ht="110.1" customHeight="1" x14ac:dyDescent="0.25">
      <c r="A143" s="1291" t="s">
        <v>25</v>
      </c>
      <c r="B143" s="1292" t="s">
        <v>645</v>
      </c>
      <c r="C143" s="1014" t="s">
        <v>23</v>
      </c>
      <c r="D143" s="1008">
        <f>D144+D145</f>
        <v>42641.200000000004</v>
      </c>
      <c r="E143" s="1008">
        <f>E144+E145</f>
        <v>20385.3</v>
      </c>
      <c r="F143" s="1298">
        <f>E143/D143*100</f>
        <v>47.806581428290002</v>
      </c>
      <c r="G143" s="1008"/>
      <c r="H143" s="1008">
        <f>H144+H145</f>
        <v>20385.3</v>
      </c>
      <c r="I143" s="1298">
        <f>H143/D143*100</f>
        <v>47.806581428290002</v>
      </c>
      <c r="J143" s="1289"/>
    </row>
    <row r="144" spans="1:10" ht="108" customHeight="1" x14ac:dyDescent="0.25">
      <c r="A144" s="1291" t="s">
        <v>285</v>
      </c>
      <c r="B144" s="1292" t="s">
        <v>646</v>
      </c>
      <c r="C144" s="1014" t="s">
        <v>23</v>
      </c>
      <c r="D144" s="1008">
        <v>41655.4</v>
      </c>
      <c r="E144" s="1008">
        <v>19981.7</v>
      </c>
      <c r="F144" s="1298">
        <f>E144/D144*100</f>
        <v>47.969050831344795</v>
      </c>
      <c r="G144" s="1289" t="s">
        <v>647</v>
      </c>
      <c r="H144" s="1008">
        <v>19981.7</v>
      </c>
      <c r="I144" s="1298">
        <f>H144/D144*100</f>
        <v>47.969050831344795</v>
      </c>
      <c r="J144" s="1289"/>
    </row>
    <row r="145" spans="1:10" ht="356.25" customHeight="1" x14ac:dyDescent="0.25">
      <c r="A145" s="1503" t="s">
        <v>287</v>
      </c>
      <c r="B145" s="1504" t="s">
        <v>648</v>
      </c>
      <c r="C145" s="2141" t="s">
        <v>23</v>
      </c>
      <c r="D145" s="2139">
        <v>985.8</v>
      </c>
      <c r="E145" s="2139">
        <v>403.6</v>
      </c>
      <c r="F145" s="1499">
        <f>E145/D145*100</f>
        <v>40.941367417326035</v>
      </c>
      <c r="G145" s="1506" t="s">
        <v>1904</v>
      </c>
      <c r="H145" s="2139">
        <v>403.6</v>
      </c>
      <c r="I145" s="1499">
        <f>H145/D145*100</f>
        <v>40.941367417326035</v>
      </c>
      <c r="J145" s="2138"/>
    </row>
    <row r="146" spans="1:10" ht="235.5" customHeight="1" x14ac:dyDescent="0.25">
      <c r="A146" s="1503"/>
      <c r="B146" s="1504"/>
      <c r="C146" s="2141"/>
      <c r="D146" s="2139"/>
      <c r="E146" s="2139"/>
      <c r="F146" s="1499"/>
      <c r="G146" s="1506"/>
      <c r="H146" s="2139"/>
      <c r="I146" s="1499"/>
      <c r="J146" s="2138"/>
    </row>
    <row r="147" spans="1:10" ht="99" customHeight="1" x14ac:dyDescent="0.25">
      <c r="A147" s="1291" t="s">
        <v>35</v>
      </c>
      <c r="B147" s="1292" t="s">
        <v>649</v>
      </c>
      <c r="C147" s="1014" t="s">
        <v>23</v>
      </c>
      <c r="D147" s="1008">
        <v>0</v>
      </c>
      <c r="E147" s="1008">
        <v>0</v>
      </c>
      <c r="F147" s="1298">
        <v>0</v>
      </c>
      <c r="G147" s="1289"/>
      <c r="H147" s="1008">
        <v>0</v>
      </c>
      <c r="I147" s="1298">
        <v>0</v>
      </c>
      <c r="J147" s="1289" t="s">
        <v>1155</v>
      </c>
    </row>
    <row r="148" spans="1:10" ht="91.5" customHeight="1" x14ac:dyDescent="0.25">
      <c r="A148" s="1286"/>
      <c r="B148" s="1285" t="s">
        <v>650</v>
      </c>
      <c r="C148" s="1011" t="s">
        <v>23</v>
      </c>
      <c r="D148" s="1012">
        <f>D142</f>
        <v>42641.200000000004</v>
      </c>
      <c r="E148" s="1012">
        <f>E142</f>
        <v>20385.3</v>
      </c>
      <c r="F148" s="323">
        <f>E148/D148*100</f>
        <v>47.806581428290002</v>
      </c>
      <c r="G148" s="1019"/>
      <c r="H148" s="1012">
        <f>H142</f>
        <v>20385.3</v>
      </c>
      <c r="I148" s="323">
        <f>H148/D148*100</f>
        <v>47.806581428290002</v>
      </c>
      <c r="J148" s="1019"/>
    </row>
    <row r="149" spans="1:10" ht="26.45" customHeight="1" x14ac:dyDescent="0.25">
      <c r="A149" s="1515"/>
      <c r="B149" s="1514" t="s">
        <v>87</v>
      </c>
      <c r="C149" s="1011" t="s">
        <v>18</v>
      </c>
      <c r="D149" s="1012">
        <f>D150+D151</f>
        <v>204875.19999999998</v>
      </c>
      <c r="E149" s="1012">
        <f>E150+E151</f>
        <v>69118.299999999988</v>
      </c>
      <c r="F149" s="323">
        <f>E149/D149*100</f>
        <v>33.736782197161972</v>
      </c>
      <c r="G149" s="1019"/>
      <c r="H149" s="1012">
        <f>H150+H151</f>
        <v>68557.299999999988</v>
      </c>
      <c r="I149" s="323">
        <f>H149/D149*100</f>
        <v>33.462956961115836</v>
      </c>
      <c r="J149" s="1019"/>
    </row>
    <row r="150" spans="1:10" ht="73.349999999999994" customHeight="1" x14ac:dyDescent="0.25">
      <c r="A150" s="1515"/>
      <c r="B150" s="1514"/>
      <c r="C150" s="1011" t="s">
        <v>19</v>
      </c>
      <c r="D150" s="1012">
        <f>D72</f>
        <v>2408</v>
      </c>
      <c r="E150" s="1012">
        <f>E72</f>
        <v>878.7</v>
      </c>
      <c r="F150" s="323">
        <f>E150/D150*100</f>
        <v>36.490863787375417</v>
      </c>
      <c r="G150" s="1019"/>
      <c r="H150" s="1012">
        <f>H72</f>
        <v>878.7</v>
      </c>
      <c r="I150" s="323">
        <f>H150/D150*100</f>
        <v>36.490863787375417</v>
      </c>
      <c r="J150" s="1019"/>
    </row>
    <row r="151" spans="1:10" ht="89.45" customHeight="1" x14ac:dyDescent="0.25">
      <c r="A151" s="1515"/>
      <c r="B151" s="1514"/>
      <c r="C151" s="1011" t="s">
        <v>23</v>
      </c>
      <c r="D151" s="1288">
        <f>D73+D99+D106+D128+D140+D148</f>
        <v>202467.19999999998</v>
      </c>
      <c r="E151" s="1288">
        <f>E73+E99+E106+E128+E140+E148</f>
        <v>68239.599999999991</v>
      </c>
      <c r="F151" s="323">
        <f>E151/D151*100</f>
        <v>33.704027121430038</v>
      </c>
      <c r="G151" s="1019"/>
      <c r="H151" s="1288">
        <f>H73+H99+H106+H128+H140+H148</f>
        <v>67678.599999999991</v>
      </c>
      <c r="I151" s="323">
        <f>H151/D151*100</f>
        <v>33.426945203963896</v>
      </c>
      <c r="J151" s="1019"/>
    </row>
  </sheetData>
  <mergeCells count="59">
    <mergeCell ref="A100:J100"/>
    <mergeCell ref="A107:J107"/>
    <mergeCell ref="A129:J129"/>
    <mergeCell ref="A141:J141"/>
    <mergeCell ref="A149:A151"/>
    <mergeCell ref="B149:B151"/>
    <mergeCell ref="A145:A146"/>
    <mergeCell ref="B145:B146"/>
    <mergeCell ref="C145:C146"/>
    <mergeCell ref="D145:D146"/>
    <mergeCell ref="E145:E146"/>
    <mergeCell ref="F145:F146"/>
    <mergeCell ref="H145:H146"/>
    <mergeCell ref="I145:I146"/>
    <mergeCell ref="J145:J146"/>
    <mergeCell ref="G145:G146"/>
    <mergeCell ref="A71:A73"/>
    <mergeCell ref="B71:B73"/>
    <mergeCell ref="A74:J74"/>
    <mergeCell ref="D96:J96"/>
    <mergeCell ref="D97:J97"/>
    <mergeCell ref="D98:J98"/>
    <mergeCell ref="F65:F66"/>
    <mergeCell ref="G65:G66"/>
    <mergeCell ref="H65:H66"/>
    <mergeCell ref="I65:I66"/>
    <mergeCell ref="J65:J66"/>
    <mergeCell ref="A68:A70"/>
    <mergeCell ref="B68:B70"/>
    <mergeCell ref="G68:G70"/>
    <mergeCell ref="J68:J70"/>
    <mergeCell ref="D50:J50"/>
    <mergeCell ref="D51:J51"/>
    <mergeCell ref="D52:J52"/>
    <mergeCell ref="A59:A61"/>
    <mergeCell ref="B59:B61"/>
    <mergeCell ref="A65:A66"/>
    <mergeCell ref="B65:B66"/>
    <mergeCell ref="C65:C66"/>
    <mergeCell ref="D65:D66"/>
    <mergeCell ref="E65:E66"/>
    <mergeCell ref="D49:J49"/>
    <mergeCell ref="D23:J23"/>
    <mergeCell ref="D26:J26"/>
    <mergeCell ref="D27:J27"/>
    <mergeCell ref="D29:J29"/>
    <mergeCell ref="D30:J30"/>
    <mergeCell ref="D31:J31"/>
    <mergeCell ref="D32:J32"/>
    <mergeCell ref="D33:J33"/>
    <mergeCell ref="D34:J34"/>
    <mergeCell ref="D35:J35"/>
    <mergeCell ref="D45:J45"/>
    <mergeCell ref="C10:J10"/>
    <mergeCell ref="A1:J1"/>
    <mergeCell ref="A2:J2"/>
    <mergeCell ref="A3:J3"/>
    <mergeCell ref="A7:J7"/>
    <mergeCell ref="C9:J9"/>
  </mergeCells>
  <pageMargins left="0.78740157480314965" right="0.39370078740157483" top="0.78740157480314965" bottom="0.78740157480314965" header="0.51181102362204722" footer="0.39370078740157483"/>
  <pageSetup paperSize="9" scale="62" firstPageNumber="84" orientation="landscape" useFirstPageNumber="1" r:id="rId1"/>
  <headerFooter>
    <oddFooter>&amp;R&amp;14&amp;P</oddFooter>
  </headerFooter>
  <rowBreaks count="2" manualBreakCount="2">
    <brk id="67" max="16383" man="1"/>
    <brk id="106"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R118"/>
  <sheetViews>
    <sheetView topLeftCell="A109" zoomScale="70" zoomScaleNormal="70" zoomScalePageLayoutView="70" workbookViewId="0">
      <selection activeCell="B109" sqref="B109:B113"/>
    </sheetView>
  </sheetViews>
  <sheetFormatPr defaultColWidth="8.7109375" defaultRowHeight="18" x14ac:dyDescent="0.25"/>
  <cols>
    <col min="1" max="1" width="8.7109375" style="581" customWidth="1"/>
    <col min="2" max="2" width="45.7109375" style="7" customWidth="1"/>
    <col min="3" max="3" width="15.7109375" style="7" customWidth="1"/>
    <col min="4" max="5" width="17.7109375" style="7" customWidth="1"/>
    <col min="6" max="6" width="12.7109375" style="7" customWidth="1"/>
    <col min="7" max="7" width="35.7109375" style="7" customWidth="1"/>
    <col min="8" max="8" width="17.7109375" style="7" customWidth="1"/>
    <col min="9" max="9" width="12.7109375" style="7" customWidth="1"/>
    <col min="10" max="10" width="30.7109375" style="7" customWidth="1"/>
    <col min="11" max="17" width="8.7109375" style="7"/>
    <col min="18" max="18" width="10.5703125" style="7" bestFit="1" customWidth="1"/>
    <col min="19" max="256" width="8.7109375" style="7"/>
    <col min="257" max="257" width="8.7109375" style="7" customWidth="1"/>
    <col min="258" max="258" width="45.7109375" style="7" customWidth="1"/>
    <col min="259" max="259" width="15.7109375" style="7" customWidth="1"/>
    <col min="260" max="261" width="17.7109375" style="7" customWidth="1"/>
    <col min="262" max="262" width="15.28515625" style="7" customWidth="1"/>
    <col min="263" max="263" width="35.7109375" style="7" customWidth="1"/>
    <col min="264" max="264" width="17.7109375" style="7" customWidth="1"/>
    <col min="265" max="265" width="15.28515625" style="7" customWidth="1"/>
    <col min="266" max="266" width="30.7109375" style="7" customWidth="1"/>
    <col min="267" max="512" width="8.7109375" style="7"/>
    <col min="513" max="513" width="8.7109375" style="7" customWidth="1"/>
    <col min="514" max="514" width="45.7109375" style="7" customWidth="1"/>
    <col min="515" max="515" width="15.7109375" style="7" customWidth="1"/>
    <col min="516" max="517" width="17.7109375" style="7" customWidth="1"/>
    <col min="518" max="518" width="15.28515625" style="7" customWidth="1"/>
    <col min="519" max="519" width="35.7109375" style="7" customWidth="1"/>
    <col min="520" max="520" width="17.7109375" style="7" customWidth="1"/>
    <col min="521" max="521" width="15.28515625" style="7" customWidth="1"/>
    <col min="522" max="522" width="30.7109375" style="7" customWidth="1"/>
    <col min="523" max="768" width="8.7109375" style="7"/>
    <col min="769" max="769" width="8.7109375" style="7" customWidth="1"/>
    <col min="770" max="770" width="45.7109375" style="7" customWidth="1"/>
    <col min="771" max="771" width="15.7109375" style="7" customWidth="1"/>
    <col min="772" max="773" width="17.7109375" style="7" customWidth="1"/>
    <col min="774" max="774" width="15.28515625" style="7" customWidth="1"/>
    <col min="775" max="775" width="35.7109375" style="7" customWidth="1"/>
    <col min="776" max="776" width="17.7109375" style="7" customWidth="1"/>
    <col min="777" max="777" width="15.28515625" style="7" customWidth="1"/>
    <col min="778" max="778" width="30.7109375" style="7" customWidth="1"/>
    <col min="779" max="1024" width="8.7109375" style="7"/>
    <col min="1025" max="1025" width="8.7109375" style="7" customWidth="1"/>
    <col min="1026" max="1026" width="45.7109375" style="7" customWidth="1"/>
    <col min="1027" max="1027" width="15.7109375" style="7" customWidth="1"/>
    <col min="1028" max="1029" width="17.7109375" style="7" customWidth="1"/>
    <col min="1030" max="1030" width="15.28515625" style="7" customWidth="1"/>
    <col min="1031" max="1031" width="35.7109375" style="7" customWidth="1"/>
    <col min="1032" max="1032" width="17.7109375" style="7" customWidth="1"/>
    <col min="1033" max="1033" width="15.28515625" style="7" customWidth="1"/>
    <col min="1034" max="1034" width="30.7109375" style="7" customWidth="1"/>
    <col min="1035" max="1280" width="8.7109375" style="7"/>
    <col min="1281" max="1281" width="8.7109375" style="7" customWidth="1"/>
    <col min="1282" max="1282" width="45.7109375" style="7" customWidth="1"/>
    <col min="1283" max="1283" width="15.7109375" style="7" customWidth="1"/>
    <col min="1284" max="1285" width="17.7109375" style="7" customWidth="1"/>
    <col min="1286" max="1286" width="15.28515625" style="7" customWidth="1"/>
    <col min="1287" max="1287" width="35.7109375" style="7" customWidth="1"/>
    <col min="1288" max="1288" width="17.7109375" style="7" customWidth="1"/>
    <col min="1289" max="1289" width="15.28515625" style="7" customWidth="1"/>
    <col min="1290" max="1290" width="30.7109375" style="7" customWidth="1"/>
    <col min="1291" max="1536" width="8.7109375" style="7"/>
    <col min="1537" max="1537" width="8.7109375" style="7" customWidth="1"/>
    <col min="1538" max="1538" width="45.7109375" style="7" customWidth="1"/>
    <col min="1539" max="1539" width="15.7109375" style="7" customWidth="1"/>
    <col min="1540" max="1541" width="17.7109375" style="7" customWidth="1"/>
    <col min="1542" max="1542" width="15.28515625" style="7" customWidth="1"/>
    <col min="1543" max="1543" width="35.7109375" style="7" customWidth="1"/>
    <col min="1544" max="1544" width="17.7109375" style="7" customWidth="1"/>
    <col min="1545" max="1545" width="15.28515625" style="7" customWidth="1"/>
    <col min="1546" max="1546" width="30.7109375" style="7" customWidth="1"/>
    <col min="1547" max="1792" width="8.7109375" style="7"/>
    <col min="1793" max="1793" width="8.7109375" style="7" customWidth="1"/>
    <col min="1794" max="1794" width="45.7109375" style="7" customWidth="1"/>
    <col min="1795" max="1795" width="15.7109375" style="7" customWidth="1"/>
    <col min="1796" max="1797" width="17.7109375" style="7" customWidth="1"/>
    <col min="1798" max="1798" width="15.28515625" style="7" customWidth="1"/>
    <col min="1799" max="1799" width="35.7109375" style="7" customWidth="1"/>
    <col min="1800" max="1800" width="17.7109375" style="7" customWidth="1"/>
    <col min="1801" max="1801" width="15.28515625" style="7" customWidth="1"/>
    <col min="1802" max="1802" width="30.7109375" style="7" customWidth="1"/>
    <col min="1803" max="2048" width="8.7109375" style="7"/>
    <col min="2049" max="2049" width="8.7109375" style="7" customWidth="1"/>
    <col min="2050" max="2050" width="45.7109375" style="7" customWidth="1"/>
    <col min="2051" max="2051" width="15.7109375" style="7" customWidth="1"/>
    <col min="2052" max="2053" width="17.7109375" style="7" customWidth="1"/>
    <col min="2054" max="2054" width="15.28515625" style="7" customWidth="1"/>
    <col min="2055" max="2055" width="35.7109375" style="7" customWidth="1"/>
    <col min="2056" max="2056" width="17.7109375" style="7" customWidth="1"/>
    <col min="2057" max="2057" width="15.28515625" style="7" customWidth="1"/>
    <col min="2058" max="2058" width="30.7109375" style="7" customWidth="1"/>
    <col min="2059" max="2304" width="8.7109375" style="7"/>
    <col min="2305" max="2305" width="8.7109375" style="7" customWidth="1"/>
    <col min="2306" max="2306" width="45.7109375" style="7" customWidth="1"/>
    <col min="2307" max="2307" width="15.7109375" style="7" customWidth="1"/>
    <col min="2308" max="2309" width="17.7109375" style="7" customWidth="1"/>
    <col min="2310" max="2310" width="15.28515625" style="7" customWidth="1"/>
    <col min="2311" max="2311" width="35.7109375" style="7" customWidth="1"/>
    <col min="2312" max="2312" width="17.7109375" style="7" customWidth="1"/>
    <col min="2313" max="2313" width="15.28515625" style="7" customWidth="1"/>
    <col min="2314" max="2314" width="30.7109375" style="7" customWidth="1"/>
    <col min="2315" max="2560" width="8.7109375" style="7"/>
    <col min="2561" max="2561" width="8.7109375" style="7" customWidth="1"/>
    <col min="2562" max="2562" width="45.7109375" style="7" customWidth="1"/>
    <col min="2563" max="2563" width="15.7109375" style="7" customWidth="1"/>
    <col min="2564" max="2565" width="17.7109375" style="7" customWidth="1"/>
    <col min="2566" max="2566" width="15.28515625" style="7" customWidth="1"/>
    <col min="2567" max="2567" width="35.7109375" style="7" customWidth="1"/>
    <col min="2568" max="2568" width="17.7109375" style="7" customWidth="1"/>
    <col min="2569" max="2569" width="15.28515625" style="7" customWidth="1"/>
    <col min="2570" max="2570" width="30.7109375" style="7" customWidth="1"/>
    <col min="2571" max="2816" width="8.7109375" style="7"/>
    <col min="2817" max="2817" width="8.7109375" style="7" customWidth="1"/>
    <col min="2818" max="2818" width="45.7109375" style="7" customWidth="1"/>
    <col min="2819" max="2819" width="15.7109375" style="7" customWidth="1"/>
    <col min="2820" max="2821" width="17.7109375" style="7" customWidth="1"/>
    <col min="2822" max="2822" width="15.28515625" style="7" customWidth="1"/>
    <col min="2823" max="2823" width="35.7109375" style="7" customWidth="1"/>
    <col min="2824" max="2824" width="17.7109375" style="7" customWidth="1"/>
    <col min="2825" max="2825" width="15.28515625" style="7" customWidth="1"/>
    <col min="2826" max="2826" width="30.7109375" style="7" customWidth="1"/>
    <col min="2827" max="3072" width="8.7109375" style="7"/>
    <col min="3073" max="3073" width="8.7109375" style="7" customWidth="1"/>
    <col min="3074" max="3074" width="45.7109375" style="7" customWidth="1"/>
    <col min="3075" max="3075" width="15.7109375" style="7" customWidth="1"/>
    <col min="3076" max="3077" width="17.7109375" style="7" customWidth="1"/>
    <col min="3078" max="3078" width="15.28515625" style="7" customWidth="1"/>
    <col min="3079" max="3079" width="35.7109375" style="7" customWidth="1"/>
    <col min="3080" max="3080" width="17.7109375" style="7" customWidth="1"/>
    <col min="3081" max="3081" width="15.28515625" style="7" customWidth="1"/>
    <col min="3082" max="3082" width="30.7109375" style="7" customWidth="1"/>
    <col min="3083" max="3328" width="8.7109375" style="7"/>
    <col min="3329" max="3329" width="8.7109375" style="7" customWidth="1"/>
    <col min="3330" max="3330" width="45.7109375" style="7" customWidth="1"/>
    <col min="3331" max="3331" width="15.7109375" style="7" customWidth="1"/>
    <col min="3332" max="3333" width="17.7109375" style="7" customWidth="1"/>
    <col min="3334" max="3334" width="15.28515625" style="7" customWidth="1"/>
    <col min="3335" max="3335" width="35.7109375" style="7" customWidth="1"/>
    <col min="3336" max="3336" width="17.7109375" style="7" customWidth="1"/>
    <col min="3337" max="3337" width="15.28515625" style="7" customWidth="1"/>
    <col min="3338" max="3338" width="30.7109375" style="7" customWidth="1"/>
    <col min="3339" max="3584" width="8.7109375" style="7"/>
    <col min="3585" max="3585" width="8.7109375" style="7" customWidth="1"/>
    <col min="3586" max="3586" width="45.7109375" style="7" customWidth="1"/>
    <col min="3587" max="3587" width="15.7109375" style="7" customWidth="1"/>
    <col min="3588" max="3589" width="17.7109375" style="7" customWidth="1"/>
    <col min="3590" max="3590" width="15.28515625" style="7" customWidth="1"/>
    <col min="3591" max="3591" width="35.7109375" style="7" customWidth="1"/>
    <col min="3592" max="3592" width="17.7109375" style="7" customWidth="1"/>
    <col min="3593" max="3593" width="15.28515625" style="7" customWidth="1"/>
    <col min="3594" max="3594" width="30.7109375" style="7" customWidth="1"/>
    <col min="3595" max="3840" width="8.7109375" style="7"/>
    <col min="3841" max="3841" width="8.7109375" style="7" customWidth="1"/>
    <col min="3842" max="3842" width="45.7109375" style="7" customWidth="1"/>
    <col min="3843" max="3843" width="15.7109375" style="7" customWidth="1"/>
    <col min="3844" max="3845" width="17.7109375" style="7" customWidth="1"/>
    <col min="3846" max="3846" width="15.28515625" style="7" customWidth="1"/>
    <col min="3847" max="3847" width="35.7109375" style="7" customWidth="1"/>
    <col min="3848" max="3848" width="17.7109375" style="7" customWidth="1"/>
    <col min="3849" max="3849" width="15.28515625" style="7" customWidth="1"/>
    <col min="3850" max="3850" width="30.7109375" style="7" customWidth="1"/>
    <col min="3851" max="4096" width="8.7109375" style="7"/>
    <col min="4097" max="4097" width="8.7109375" style="7" customWidth="1"/>
    <col min="4098" max="4098" width="45.7109375" style="7" customWidth="1"/>
    <col min="4099" max="4099" width="15.7109375" style="7" customWidth="1"/>
    <col min="4100" max="4101" width="17.7109375" style="7" customWidth="1"/>
    <col min="4102" max="4102" width="15.28515625" style="7" customWidth="1"/>
    <col min="4103" max="4103" width="35.7109375" style="7" customWidth="1"/>
    <col min="4104" max="4104" width="17.7109375" style="7" customWidth="1"/>
    <col min="4105" max="4105" width="15.28515625" style="7" customWidth="1"/>
    <col min="4106" max="4106" width="30.7109375" style="7" customWidth="1"/>
    <col min="4107" max="4352" width="8.7109375" style="7"/>
    <col min="4353" max="4353" width="8.7109375" style="7" customWidth="1"/>
    <col min="4354" max="4354" width="45.7109375" style="7" customWidth="1"/>
    <col min="4355" max="4355" width="15.7109375" style="7" customWidth="1"/>
    <col min="4356" max="4357" width="17.7109375" style="7" customWidth="1"/>
    <col min="4358" max="4358" width="15.28515625" style="7" customWidth="1"/>
    <col min="4359" max="4359" width="35.7109375" style="7" customWidth="1"/>
    <col min="4360" max="4360" width="17.7109375" style="7" customWidth="1"/>
    <col min="4361" max="4361" width="15.28515625" style="7" customWidth="1"/>
    <col min="4362" max="4362" width="30.7109375" style="7" customWidth="1"/>
    <col min="4363" max="4608" width="8.7109375" style="7"/>
    <col min="4609" max="4609" width="8.7109375" style="7" customWidth="1"/>
    <col min="4610" max="4610" width="45.7109375" style="7" customWidth="1"/>
    <col min="4611" max="4611" width="15.7109375" style="7" customWidth="1"/>
    <col min="4612" max="4613" width="17.7109375" style="7" customWidth="1"/>
    <col min="4614" max="4614" width="15.28515625" style="7" customWidth="1"/>
    <col min="4615" max="4615" width="35.7109375" style="7" customWidth="1"/>
    <col min="4616" max="4616" width="17.7109375" style="7" customWidth="1"/>
    <col min="4617" max="4617" width="15.28515625" style="7" customWidth="1"/>
    <col min="4618" max="4618" width="30.7109375" style="7" customWidth="1"/>
    <col min="4619" max="4864" width="8.7109375" style="7"/>
    <col min="4865" max="4865" width="8.7109375" style="7" customWidth="1"/>
    <col min="4866" max="4866" width="45.7109375" style="7" customWidth="1"/>
    <col min="4867" max="4867" width="15.7109375" style="7" customWidth="1"/>
    <col min="4868" max="4869" width="17.7109375" style="7" customWidth="1"/>
    <col min="4870" max="4870" width="15.28515625" style="7" customWidth="1"/>
    <col min="4871" max="4871" width="35.7109375" style="7" customWidth="1"/>
    <col min="4872" max="4872" width="17.7109375" style="7" customWidth="1"/>
    <col min="4873" max="4873" width="15.28515625" style="7" customWidth="1"/>
    <col min="4874" max="4874" width="30.7109375" style="7" customWidth="1"/>
    <col min="4875" max="5120" width="8.7109375" style="7"/>
    <col min="5121" max="5121" width="8.7109375" style="7" customWidth="1"/>
    <col min="5122" max="5122" width="45.7109375" style="7" customWidth="1"/>
    <col min="5123" max="5123" width="15.7109375" style="7" customWidth="1"/>
    <col min="5124" max="5125" width="17.7109375" style="7" customWidth="1"/>
    <col min="5126" max="5126" width="15.28515625" style="7" customWidth="1"/>
    <col min="5127" max="5127" width="35.7109375" style="7" customWidth="1"/>
    <col min="5128" max="5128" width="17.7109375" style="7" customWidth="1"/>
    <col min="5129" max="5129" width="15.28515625" style="7" customWidth="1"/>
    <col min="5130" max="5130" width="30.7109375" style="7" customWidth="1"/>
    <col min="5131" max="5376" width="8.7109375" style="7"/>
    <col min="5377" max="5377" width="8.7109375" style="7" customWidth="1"/>
    <col min="5378" max="5378" width="45.7109375" style="7" customWidth="1"/>
    <col min="5379" max="5379" width="15.7109375" style="7" customWidth="1"/>
    <col min="5380" max="5381" width="17.7109375" style="7" customWidth="1"/>
    <col min="5382" max="5382" width="15.28515625" style="7" customWidth="1"/>
    <col min="5383" max="5383" width="35.7109375" style="7" customWidth="1"/>
    <col min="5384" max="5384" width="17.7109375" style="7" customWidth="1"/>
    <col min="5385" max="5385" width="15.28515625" style="7" customWidth="1"/>
    <col min="5386" max="5386" width="30.7109375" style="7" customWidth="1"/>
    <col min="5387" max="5632" width="8.7109375" style="7"/>
    <col min="5633" max="5633" width="8.7109375" style="7" customWidth="1"/>
    <col min="5634" max="5634" width="45.7109375" style="7" customWidth="1"/>
    <col min="5635" max="5635" width="15.7109375" style="7" customWidth="1"/>
    <col min="5636" max="5637" width="17.7109375" style="7" customWidth="1"/>
    <col min="5638" max="5638" width="15.28515625" style="7" customWidth="1"/>
    <col min="5639" max="5639" width="35.7109375" style="7" customWidth="1"/>
    <col min="5640" max="5640" width="17.7109375" style="7" customWidth="1"/>
    <col min="5641" max="5641" width="15.28515625" style="7" customWidth="1"/>
    <col min="5642" max="5642" width="30.7109375" style="7" customWidth="1"/>
    <col min="5643" max="5888" width="8.7109375" style="7"/>
    <col min="5889" max="5889" width="8.7109375" style="7" customWidth="1"/>
    <col min="5890" max="5890" width="45.7109375" style="7" customWidth="1"/>
    <col min="5891" max="5891" width="15.7109375" style="7" customWidth="1"/>
    <col min="5892" max="5893" width="17.7109375" style="7" customWidth="1"/>
    <col min="5894" max="5894" width="15.28515625" style="7" customWidth="1"/>
    <col min="5895" max="5895" width="35.7109375" style="7" customWidth="1"/>
    <col min="5896" max="5896" width="17.7109375" style="7" customWidth="1"/>
    <col min="5897" max="5897" width="15.28515625" style="7" customWidth="1"/>
    <col min="5898" max="5898" width="30.7109375" style="7" customWidth="1"/>
    <col min="5899" max="6144" width="8.7109375" style="7"/>
    <col min="6145" max="6145" width="8.7109375" style="7" customWidth="1"/>
    <col min="6146" max="6146" width="45.7109375" style="7" customWidth="1"/>
    <col min="6147" max="6147" width="15.7109375" style="7" customWidth="1"/>
    <col min="6148" max="6149" width="17.7109375" style="7" customWidth="1"/>
    <col min="6150" max="6150" width="15.28515625" style="7" customWidth="1"/>
    <col min="6151" max="6151" width="35.7109375" style="7" customWidth="1"/>
    <col min="6152" max="6152" width="17.7109375" style="7" customWidth="1"/>
    <col min="6153" max="6153" width="15.28515625" style="7" customWidth="1"/>
    <col min="6154" max="6154" width="30.7109375" style="7" customWidth="1"/>
    <col min="6155" max="6400" width="8.7109375" style="7"/>
    <col min="6401" max="6401" width="8.7109375" style="7" customWidth="1"/>
    <col min="6402" max="6402" width="45.7109375" style="7" customWidth="1"/>
    <col min="6403" max="6403" width="15.7109375" style="7" customWidth="1"/>
    <col min="6404" max="6405" width="17.7109375" style="7" customWidth="1"/>
    <col min="6406" max="6406" width="15.28515625" style="7" customWidth="1"/>
    <col min="6407" max="6407" width="35.7109375" style="7" customWidth="1"/>
    <col min="6408" max="6408" width="17.7109375" style="7" customWidth="1"/>
    <col min="6409" max="6409" width="15.28515625" style="7" customWidth="1"/>
    <col min="6410" max="6410" width="30.7109375" style="7" customWidth="1"/>
    <col min="6411" max="6656" width="8.7109375" style="7"/>
    <col min="6657" max="6657" width="8.7109375" style="7" customWidth="1"/>
    <col min="6658" max="6658" width="45.7109375" style="7" customWidth="1"/>
    <col min="6659" max="6659" width="15.7109375" style="7" customWidth="1"/>
    <col min="6660" max="6661" width="17.7109375" style="7" customWidth="1"/>
    <col min="6662" max="6662" width="15.28515625" style="7" customWidth="1"/>
    <col min="6663" max="6663" width="35.7109375" style="7" customWidth="1"/>
    <col min="6664" max="6664" width="17.7109375" style="7" customWidth="1"/>
    <col min="6665" max="6665" width="15.28515625" style="7" customWidth="1"/>
    <col min="6666" max="6666" width="30.7109375" style="7" customWidth="1"/>
    <col min="6667" max="6912" width="8.7109375" style="7"/>
    <col min="6913" max="6913" width="8.7109375" style="7" customWidth="1"/>
    <col min="6914" max="6914" width="45.7109375" style="7" customWidth="1"/>
    <col min="6915" max="6915" width="15.7109375" style="7" customWidth="1"/>
    <col min="6916" max="6917" width="17.7109375" style="7" customWidth="1"/>
    <col min="6918" max="6918" width="15.28515625" style="7" customWidth="1"/>
    <col min="6919" max="6919" width="35.7109375" style="7" customWidth="1"/>
    <col min="6920" max="6920" width="17.7109375" style="7" customWidth="1"/>
    <col min="6921" max="6921" width="15.28515625" style="7" customWidth="1"/>
    <col min="6922" max="6922" width="30.7109375" style="7" customWidth="1"/>
    <col min="6923" max="7168" width="8.7109375" style="7"/>
    <col min="7169" max="7169" width="8.7109375" style="7" customWidth="1"/>
    <col min="7170" max="7170" width="45.7109375" style="7" customWidth="1"/>
    <col min="7171" max="7171" width="15.7109375" style="7" customWidth="1"/>
    <col min="7172" max="7173" width="17.7109375" style="7" customWidth="1"/>
    <col min="7174" max="7174" width="15.28515625" style="7" customWidth="1"/>
    <col min="7175" max="7175" width="35.7109375" style="7" customWidth="1"/>
    <col min="7176" max="7176" width="17.7109375" style="7" customWidth="1"/>
    <col min="7177" max="7177" width="15.28515625" style="7" customWidth="1"/>
    <col min="7178" max="7178" width="30.7109375" style="7" customWidth="1"/>
    <col min="7179" max="7424" width="8.7109375" style="7"/>
    <col min="7425" max="7425" width="8.7109375" style="7" customWidth="1"/>
    <col min="7426" max="7426" width="45.7109375" style="7" customWidth="1"/>
    <col min="7427" max="7427" width="15.7109375" style="7" customWidth="1"/>
    <col min="7428" max="7429" width="17.7109375" style="7" customWidth="1"/>
    <col min="7430" max="7430" width="15.28515625" style="7" customWidth="1"/>
    <col min="7431" max="7431" width="35.7109375" style="7" customWidth="1"/>
    <col min="7432" max="7432" width="17.7109375" style="7" customWidth="1"/>
    <col min="7433" max="7433" width="15.28515625" style="7" customWidth="1"/>
    <col min="7434" max="7434" width="30.7109375" style="7" customWidth="1"/>
    <col min="7435" max="7680" width="8.7109375" style="7"/>
    <col min="7681" max="7681" width="8.7109375" style="7" customWidth="1"/>
    <col min="7682" max="7682" width="45.7109375" style="7" customWidth="1"/>
    <col min="7683" max="7683" width="15.7109375" style="7" customWidth="1"/>
    <col min="7684" max="7685" width="17.7109375" style="7" customWidth="1"/>
    <col min="7686" max="7686" width="15.28515625" style="7" customWidth="1"/>
    <col min="7687" max="7687" width="35.7109375" style="7" customWidth="1"/>
    <col min="7688" max="7688" width="17.7109375" style="7" customWidth="1"/>
    <col min="7689" max="7689" width="15.28515625" style="7" customWidth="1"/>
    <col min="7690" max="7690" width="30.7109375" style="7" customWidth="1"/>
    <col min="7691" max="7936" width="8.7109375" style="7"/>
    <col min="7937" max="7937" width="8.7109375" style="7" customWidth="1"/>
    <col min="7938" max="7938" width="45.7109375" style="7" customWidth="1"/>
    <col min="7939" max="7939" width="15.7109375" style="7" customWidth="1"/>
    <col min="7940" max="7941" width="17.7109375" style="7" customWidth="1"/>
    <col min="7942" max="7942" width="15.28515625" style="7" customWidth="1"/>
    <col min="7943" max="7943" width="35.7109375" style="7" customWidth="1"/>
    <col min="7944" max="7944" width="17.7109375" style="7" customWidth="1"/>
    <col min="7945" max="7945" width="15.28515625" style="7" customWidth="1"/>
    <col min="7946" max="7946" width="30.7109375" style="7" customWidth="1"/>
    <col min="7947" max="8192" width="8.7109375" style="7"/>
    <col min="8193" max="8193" width="8.7109375" style="7" customWidth="1"/>
    <col min="8194" max="8194" width="45.7109375" style="7" customWidth="1"/>
    <col min="8195" max="8195" width="15.7109375" style="7" customWidth="1"/>
    <col min="8196" max="8197" width="17.7109375" style="7" customWidth="1"/>
    <col min="8198" max="8198" width="15.28515625" style="7" customWidth="1"/>
    <col min="8199" max="8199" width="35.7109375" style="7" customWidth="1"/>
    <col min="8200" max="8200" width="17.7109375" style="7" customWidth="1"/>
    <col min="8201" max="8201" width="15.28515625" style="7" customWidth="1"/>
    <col min="8202" max="8202" width="30.7109375" style="7" customWidth="1"/>
    <col min="8203" max="8448" width="8.7109375" style="7"/>
    <col min="8449" max="8449" width="8.7109375" style="7" customWidth="1"/>
    <col min="8450" max="8450" width="45.7109375" style="7" customWidth="1"/>
    <col min="8451" max="8451" width="15.7109375" style="7" customWidth="1"/>
    <col min="8452" max="8453" width="17.7109375" style="7" customWidth="1"/>
    <col min="8454" max="8454" width="15.28515625" style="7" customWidth="1"/>
    <col min="8455" max="8455" width="35.7109375" style="7" customWidth="1"/>
    <col min="8456" max="8456" width="17.7109375" style="7" customWidth="1"/>
    <col min="8457" max="8457" width="15.28515625" style="7" customWidth="1"/>
    <col min="8458" max="8458" width="30.7109375" style="7" customWidth="1"/>
    <col min="8459" max="8704" width="8.7109375" style="7"/>
    <col min="8705" max="8705" width="8.7109375" style="7" customWidth="1"/>
    <col min="8706" max="8706" width="45.7109375" style="7" customWidth="1"/>
    <col min="8707" max="8707" width="15.7109375" style="7" customWidth="1"/>
    <col min="8708" max="8709" width="17.7109375" style="7" customWidth="1"/>
    <col min="8710" max="8710" width="15.28515625" style="7" customWidth="1"/>
    <col min="8711" max="8711" width="35.7109375" style="7" customWidth="1"/>
    <col min="8712" max="8712" width="17.7109375" style="7" customWidth="1"/>
    <col min="8713" max="8713" width="15.28515625" style="7" customWidth="1"/>
    <col min="8714" max="8714" width="30.7109375" style="7" customWidth="1"/>
    <col min="8715" max="8960" width="8.7109375" style="7"/>
    <col min="8961" max="8961" width="8.7109375" style="7" customWidth="1"/>
    <col min="8962" max="8962" width="45.7109375" style="7" customWidth="1"/>
    <col min="8963" max="8963" width="15.7109375" style="7" customWidth="1"/>
    <col min="8964" max="8965" width="17.7109375" style="7" customWidth="1"/>
    <col min="8966" max="8966" width="15.28515625" style="7" customWidth="1"/>
    <col min="8967" max="8967" width="35.7109375" style="7" customWidth="1"/>
    <col min="8968" max="8968" width="17.7109375" style="7" customWidth="1"/>
    <col min="8969" max="8969" width="15.28515625" style="7" customWidth="1"/>
    <col min="8970" max="8970" width="30.7109375" style="7" customWidth="1"/>
    <col min="8971" max="9216" width="8.7109375" style="7"/>
    <col min="9217" max="9217" width="8.7109375" style="7" customWidth="1"/>
    <col min="9218" max="9218" width="45.7109375" style="7" customWidth="1"/>
    <col min="9219" max="9219" width="15.7109375" style="7" customWidth="1"/>
    <col min="9220" max="9221" width="17.7109375" style="7" customWidth="1"/>
    <col min="9222" max="9222" width="15.28515625" style="7" customWidth="1"/>
    <col min="9223" max="9223" width="35.7109375" style="7" customWidth="1"/>
    <col min="9224" max="9224" width="17.7109375" style="7" customWidth="1"/>
    <col min="9225" max="9225" width="15.28515625" style="7" customWidth="1"/>
    <col min="9226" max="9226" width="30.7109375" style="7" customWidth="1"/>
    <col min="9227" max="9472" width="8.7109375" style="7"/>
    <col min="9473" max="9473" width="8.7109375" style="7" customWidth="1"/>
    <col min="9474" max="9474" width="45.7109375" style="7" customWidth="1"/>
    <col min="9475" max="9475" width="15.7109375" style="7" customWidth="1"/>
    <col min="9476" max="9477" width="17.7109375" style="7" customWidth="1"/>
    <col min="9478" max="9478" width="15.28515625" style="7" customWidth="1"/>
    <col min="9479" max="9479" width="35.7109375" style="7" customWidth="1"/>
    <col min="9480" max="9480" width="17.7109375" style="7" customWidth="1"/>
    <col min="9481" max="9481" width="15.28515625" style="7" customWidth="1"/>
    <col min="9482" max="9482" width="30.7109375" style="7" customWidth="1"/>
    <col min="9483" max="9728" width="8.7109375" style="7"/>
    <col min="9729" max="9729" width="8.7109375" style="7" customWidth="1"/>
    <col min="9730" max="9730" width="45.7109375" style="7" customWidth="1"/>
    <col min="9731" max="9731" width="15.7109375" style="7" customWidth="1"/>
    <col min="9732" max="9733" width="17.7109375" style="7" customWidth="1"/>
    <col min="9734" max="9734" width="15.28515625" style="7" customWidth="1"/>
    <col min="9735" max="9735" width="35.7109375" style="7" customWidth="1"/>
    <col min="9736" max="9736" width="17.7109375" style="7" customWidth="1"/>
    <col min="9737" max="9737" width="15.28515625" style="7" customWidth="1"/>
    <col min="9738" max="9738" width="30.7109375" style="7" customWidth="1"/>
    <col min="9739" max="9984" width="8.7109375" style="7"/>
    <col min="9985" max="9985" width="8.7109375" style="7" customWidth="1"/>
    <col min="9986" max="9986" width="45.7109375" style="7" customWidth="1"/>
    <col min="9987" max="9987" width="15.7109375" style="7" customWidth="1"/>
    <col min="9988" max="9989" width="17.7109375" style="7" customWidth="1"/>
    <col min="9990" max="9990" width="15.28515625" style="7" customWidth="1"/>
    <col min="9991" max="9991" width="35.7109375" style="7" customWidth="1"/>
    <col min="9992" max="9992" width="17.7109375" style="7" customWidth="1"/>
    <col min="9993" max="9993" width="15.28515625" style="7" customWidth="1"/>
    <col min="9994" max="9994" width="30.7109375" style="7" customWidth="1"/>
    <col min="9995" max="10240" width="8.7109375" style="7"/>
    <col min="10241" max="10241" width="8.7109375" style="7" customWidth="1"/>
    <col min="10242" max="10242" width="45.7109375" style="7" customWidth="1"/>
    <col min="10243" max="10243" width="15.7109375" style="7" customWidth="1"/>
    <col min="10244" max="10245" width="17.7109375" style="7" customWidth="1"/>
    <col min="10246" max="10246" width="15.28515625" style="7" customWidth="1"/>
    <col min="10247" max="10247" width="35.7109375" style="7" customWidth="1"/>
    <col min="10248" max="10248" width="17.7109375" style="7" customWidth="1"/>
    <col min="10249" max="10249" width="15.28515625" style="7" customWidth="1"/>
    <col min="10250" max="10250" width="30.7109375" style="7" customWidth="1"/>
    <col min="10251" max="10496" width="8.7109375" style="7"/>
    <col min="10497" max="10497" width="8.7109375" style="7" customWidth="1"/>
    <col min="10498" max="10498" width="45.7109375" style="7" customWidth="1"/>
    <col min="10499" max="10499" width="15.7109375" style="7" customWidth="1"/>
    <col min="10500" max="10501" width="17.7109375" style="7" customWidth="1"/>
    <col min="10502" max="10502" width="15.28515625" style="7" customWidth="1"/>
    <col min="10503" max="10503" width="35.7109375" style="7" customWidth="1"/>
    <col min="10504" max="10504" width="17.7109375" style="7" customWidth="1"/>
    <col min="10505" max="10505" width="15.28515625" style="7" customWidth="1"/>
    <col min="10506" max="10506" width="30.7109375" style="7" customWidth="1"/>
    <col min="10507" max="10752" width="8.7109375" style="7"/>
    <col min="10753" max="10753" width="8.7109375" style="7" customWidth="1"/>
    <col min="10754" max="10754" width="45.7109375" style="7" customWidth="1"/>
    <col min="10755" max="10755" width="15.7109375" style="7" customWidth="1"/>
    <col min="10756" max="10757" width="17.7109375" style="7" customWidth="1"/>
    <col min="10758" max="10758" width="15.28515625" style="7" customWidth="1"/>
    <col min="10759" max="10759" width="35.7109375" style="7" customWidth="1"/>
    <col min="10760" max="10760" width="17.7109375" style="7" customWidth="1"/>
    <col min="10761" max="10761" width="15.28515625" style="7" customWidth="1"/>
    <col min="10762" max="10762" width="30.7109375" style="7" customWidth="1"/>
    <col min="10763" max="11008" width="8.7109375" style="7"/>
    <col min="11009" max="11009" width="8.7109375" style="7" customWidth="1"/>
    <col min="11010" max="11010" width="45.7109375" style="7" customWidth="1"/>
    <col min="11011" max="11011" width="15.7109375" style="7" customWidth="1"/>
    <col min="11012" max="11013" width="17.7109375" style="7" customWidth="1"/>
    <col min="11014" max="11014" width="15.28515625" style="7" customWidth="1"/>
    <col min="11015" max="11015" width="35.7109375" style="7" customWidth="1"/>
    <col min="11016" max="11016" width="17.7109375" style="7" customWidth="1"/>
    <col min="11017" max="11017" width="15.28515625" style="7" customWidth="1"/>
    <col min="11018" max="11018" width="30.7109375" style="7" customWidth="1"/>
    <col min="11019" max="11264" width="8.7109375" style="7"/>
    <col min="11265" max="11265" width="8.7109375" style="7" customWidth="1"/>
    <col min="11266" max="11266" width="45.7109375" style="7" customWidth="1"/>
    <col min="11267" max="11267" width="15.7109375" style="7" customWidth="1"/>
    <col min="11268" max="11269" width="17.7109375" style="7" customWidth="1"/>
    <col min="11270" max="11270" width="15.28515625" style="7" customWidth="1"/>
    <col min="11271" max="11271" width="35.7109375" style="7" customWidth="1"/>
    <col min="11272" max="11272" width="17.7109375" style="7" customWidth="1"/>
    <col min="11273" max="11273" width="15.28515625" style="7" customWidth="1"/>
    <col min="11274" max="11274" width="30.7109375" style="7" customWidth="1"/>
    <col min="11275" max="11520" width="8.7109375" style="7"/>
    <col min="11521" max="11521" width="8.7109375" style="7" customWidth="1"/>
    <col min="11522" max="11522" width="45.7109375" style="7" customWidth="1"/>
    <col min="11523" max="11523" width="15.7109375" style="7" customWidth="1"/>
    <col min="11524" max="11525" width="17.7109375" style="7" customWidth="1"/>
    <col min="11526" max="11526" width="15.28515625" style="7" customWidth="1"/>
    <col min="11527" max="11527" width="35.7109375" style="7" customWidth="1"/>
    <col min="11528" max="11528" width="17.7109375" style="7" customWidth="1"/>
    <col min="11529" max="11529" width="15.28515625" style="7" customWidth="1"/>
    <col min="11530" max="11530" width="30.7109375" style="7" customWidth="1"/>
    <col min="11531" max="11776" width="8.7109375" style="7"/>
    <col min="11777" max="11777" width="8.7109375" style="7" customWidth="1"/>
    <col min="11778" max="11778" width="45.7109375" style="7" customWidth="1"/>
    <col min="11779" max="11779" width="15.7109375" style="7" customWidth="1"/>
    <col min="11780" max="11781" width="17.7109375" style="7" customWidth="1"/>
    <col min="11782" max="11782" width="15.28515625" style="7" customWidth="1"/>
    <col min="11783" max="11783" width="35.7109375" style="7" customWidth="1"/>
    <col min="11784" max="11784" width="17.7109375" style="7" customWidth="1"/>
    <col min="11785" max="11785" width="15.28515625" style="7" customWidth="1"/>
    <col min="11786" max="11786" width="30.7109375" style="7" customWidth="1"/>
    <col min="11787" max="12032" width="8.7109375" style="7"/>
    <col min="12033" max="12033" width="8.7109375" style="7" customWidth="1"/>
    <col min="12034" max="12034" width="45.7109375" style="7" customWidth="1"/>
    <col min="12035" max="12035" width="15.7109375" style="7" customWidth="1"/>
    <col min="12036" max="12037" width="17.7109375" style="7" customWidth="1"/>
    <col min="12038" max="12038" width="15.28515625" style="7" customWidth="1"/>
    <col min="12039" max="12039" width="35.7109375" style="7" customWidth="1"/>
    <col min="12040" max="12040" width="17.7109375" style="7" customWidth="1"/>
    <col min="12041" max="12041" width="15.28515625" style="7" customWidth="1"/>
    <col min="12042" max="12042" width="30.7109375" style="7" customWidth="1"/>
    <col min="12043" max="12288" width="8.7109375" style="7"/>
    <col min="12289" max="12289" width="8.7109375" style="7" customWidth="1"/>
    <col min="12290" max="12290" width="45.7109375" style="7" customWidth="1"/>
    <col min="12291" max="12291" width="15.7109375" style="7" customWidth="1"/>
    <col min="12292" max="12293" width="17.7109375" style="7" customWidth="1"/>
    <col min="12294" max="12294" width="15.28515625" style="7" customWidth="1"/>
    <col min="12295" max="12295" width="35.7109375" style="7" customWidth="1"/>
    <col min="12296" max="12296" width="17.7109375" style="7" customWidth="1"/>
    <col min="12297" max="12297" width="15.28515625" style="7" customWidth="1"/>
    <col min="12298" max="12298" width="30.7109375" style="7" customWidth="1"/>
    <col min="12299" max="12544" width="8.7109375" style="7"/>
    <col min="12545" max="12545" width="8.7109375" style="7" customWidth="1"/>
    <col min="12546" max="12546" width="45.7109375" style="7" customWidth="1"/>
    <col min="12547" max="12547" width="15.7109375" style="7" customWidth="1"/>
    <col min="12548" max="12549" width="17.7109375" style="7" customWidth="1"/>
    <col min="12550" max="12550" width="15.28515625" style="7" customWidth="1"/>
    <col min="12551" max="12551" width="35.7109375" style="7" customWidth="1"/>
    <col min="12552" max="12552" width="17.7109375" style="7" customWidth="1"/>
    <col min="12553" max="12553" width="15.28515625" style="7" customWidth="1"/>
    <col min="12554" max="12554" width="30.7109375" style="7" customWidth="1"/>
    <col min="12555" max="12800" width="8.7109375" style="7"/>
    <col min="12801" max="12801" width="8.7109375" style="7" customWidth="1"/>
    <col min="12802" max="12802" width="45.7109375" style="7" customWidth="1"/>
    <col min="12803" max="12803" width="15.7109375" style="7" customWidth="1"/>
    <col min="12804" max="12805" width="17.7109375" style="7" customWidth="1"/>
    <col min="12806" max="12806" width="15.28515625" style="7" customWidth="1"/>
    <col min="12807" max="12807" width="35.7109375" style="7" customWidth="1"/>
    <col min="12808" max="12808" width="17.7109375" style="7" customWidth="1"/>
    <col min="12809" max="12809" width="15.28515625" style="7" customWidth="1"/>
    <col min="12810" max="12810" width="30.7109375" style="7" customWidth="1"/>
    <col min="12811" max="13056" width="8.7109375" style="7"/>
    <col min="13057" max="13057" width="8.7109375" style="7" customWidth="1"/>
    <col min="13058" max="13058" width="45.7109375" style="7" customWidth="1"/>
    <col min="13059" max="13059" width="15.7109375" style="7" customWidth="1"/>
    <col min="13060" max="13061" width="17.7109375" style="7" customWidth="1"/>
    <col min="13062" max="13062" width="15.28515625" style="7" customWidth="1"/>
    <col min="13063" max="13063" width="35.7109375" style="7" customWidth="1"/>
    <col min="13064" max="13064" width="17.7109375" style="7" customWidth="1"/>
    <col min="13065" max="13065" width="15.28515625" style="7" customWidth="1"/>
    <col min="13066" max="13066" width="30.7109375" style="7" customWidth="1"/>
    <col min="13067" max="13312" width="8.7109375" style="7"/>
    <col min="13313" max="13313" width="8.7109375" style="7" customWidth="1"/>
    <col min="13314" max="13314" width="45.7109375" style="7" customWidth="1"/>
    <col min="13315" max="13315" width="15.7109375" style="7" customWidth="1"/>
    <col min="13316" max="13317" width="17.7109375" style="7" customWidth="1"/>
    <col min="13318" max="13318" width="15.28515625" style="7" customWidth="1"/>
    <col min="13319" max="13319" width="35.7109375" style="7" customWidth="1"/>
    <col min="13320" max="13320" width="17.7109375" style="7" customWidth="1"/>
    <col min="13321" max="13321" width="15.28515625" style="7" customWidth="1"/>
    <col min="13322" max="13322" width="30.7109375" style="7" customWidth="1"/>
    <col min="13323" max="13568" width="8.7109375" style="7"/>
    <col min="13569" max="13569" width="8.7109375" style="7" customWidth="1"/>
    <col min="13570" max="13570" width="45.7109375" style="7" customWidth="1"/>
    <col min="13571" max="13571" width="15.7109375" style="7" customWidth="1"/>
    <col min="13572" max="13573" width="17.7109375" style="7" customWidth="1"/>
    <col min="13574" max="13574" width="15.28515625" style="7" customWidth="1"/>
    <col min="13575" max="13575" width="35.7109375" style="7" customWidth="1"/>
    <col min="13576" max="13576" width="17.7109375" style="7" customWidth="1"/>
    <col min="13577" max="13577" width="15.28515625" style="7" customWidth="1"/>
    <col min="13578" max="13578" width="30.7109375" style="7" customWidth="1"/>
    <col min="13579" max="13824" width="8.7109375" style="7"/>
    <col min="13825" max="13825" width="8.7109375" style="7" customWidth="1"/>
    <col min="13826" max="13826" width="45.7109375" style="7" customWidth="1"/>
    <col min="13827" max="13827" width="15.7109375" style="7" customWidth="1"/>
    <col min="13828" max="13829" width="17.7109375" style="7" customWidth="1"/>
    <col min="13830" max="13830" width="15.28515625" style="7" customWidth="1"/>
    <col min="13831" max="13831" width="35.7109375" style="7" customWidth="1"/>
    <col min="13832" max="13832" width="17.7109375" style="7" customWidth="1"/>
    <col min="13833" max="13833" width="15.28515625" style="7" customWidth="1"/>
    <col min="13834" max="13834" width="30.7109375" style="7" customWidth="1"/>
    <col min="13835" max="14080" width="8.7109375" style="7"/>
    <col min="14081" max="14081" width="8.7109375" style="7" customWidth="1"/>
    <col min="14082" max="14082" width="45.7109375" style="7" customWidth="1"/>
    <col min="14083" max="14083" width="15.7109375" style="7" customWidth="1"/>
    <col min="14084" max="14085" width="17.7109375" style="7" customWidth="1"/>
    <col min="14086" max="14086" width="15.28515625" style="7" customWidth="1"/>
    <col min="14087" max="14087" width="35.7109375" style="7" customWidth="1"/>
    <col min="14088" max="14088" width="17.7109375" style="7" customWidth="1"/>
    <col min="14089" max="14089" width="15.28515625" style="7" customWidth="1"/>
    <col min="14090" max="14090" width="30.7109375" style="7" customWidth="1"/>
    <col min="14091" max="14336" width="8.7109375" style="7"/>
    <col min="14337" max="14337" width="8.7109375" style="7" customWidth="1"/>
    <col min="14338" max="14338" width="45.7109375" style="7" customWidth="1"/>
    <col min="14339" max="14339" width="15.7109375" style="7" customWidth="1"/>
    <col min="14340" max="14341" width="17.7109375" style="7" customWidth="1"/>
    <col min="14342" max="14342" width="15.28515625" style="7" customWidth="1"/>
    <col min="14343" max="14343" width="35.7109375" style="7" customWidth="1"/>
    <col min="14344" max="14344" width="17.7109375" style="7" customWidth="1"/>
    <col min="14345" max="14345" width="15.28515625" style="7" customWidth="1"/>
    <col min="14346" max="14346" width="30.7109375" style="7" customWidth="1"/>
    <col min="14347" max="14592" width="8.7109375" style="7"/>
    <col min="14593" max="14593" width="8.7109375" style="7" customWidth="1"/>
    <col min="14594" max="14594" width="45.7109375" style="7" customWidth="1"/>
    <col min="14595" max="14595" width="15.7109375" style="7" customWidth="1"/>
    <col min="14596" max="14597" width="17.7109375" style="7" customWidth="1"/>
    <col min="14598" max="14598" width="15.28515625" style="7" customWidth="1"/>
    <col min="14599" max="14599" width="35.7109375" style="7" customWidth="1"/>
    <col min="14600" max="14600" width="17.7109375" style="7" customWidth="1"/>
    <col min="14601" max="14601" width="15.28515625" style="7" customWidth="1"/>
    <col min="14602" max="14602" width="30.7109375" style="7" customWidth="1"/>
    <col min="14603" max="14848" width="8.7109375" style="7"/>
    <col min="14849" max="14849" width="8.7109375" style="7" customWidth="1"/>
    <col min="14850" max="14850" width="45.7109375" style="7" customWidth="1"/>
    <col min="14851" max="14851" width="15.7109375" style="7" customWidth="1"/>
    <col min="14852" max="14853" width="17.7109375" style="7" customWidth="1"/>
    <col min="14854" max="14854" width="15.28515625" style="7" customWidth="1"/>
    <col min="14855" max="14855" width="35.7109375" style="7" customWidth="1"/>
    <col min="14856" max="14856" width="17.7109375" style="7" customWidth="1"/>
    <col min="14857" max="14857" width="15.28515625" style="7" customWidth="1"/>
    <col min="14858" max="14858" width="30.7109375" style="7" customWidth="1"/>
    <col min="14859" max="15104" width="8.7109375" style="7"/>
    <col min="15105" max="15105" width="8.7109375" style="7" customWidth="1"/>
    <col min="15106" max="15106" width="45.7109375" style="7" customWidth="1"/>
    <col min="15107" max="15107" width="15.7109375" style="7" customWidth="1"/>
    <col min="15108" max="15109" width="17.7109375" style="7" customWidth="1"/>
    <col min="15110" max="15110" width="15.28515625" style="7" customWidth="1"/>
    <col min="15111" max="15111" width="35.7109375" style="7" customWidth="1"/>
    <col min="15112" max="15112" width="17.7109375" style="7" customWidth="1"/>
    <col min="15113" max="15113" width="15.28515625" style="7" customWidth="1"/>
    <col min="15114" max="15114" width="30.7109375" style="7" customWidth="1"/>
    <col min="15115" max="15360" width="8.7109375" style="7"/>
    <col min="15361" max="15361" width="8.7109375" style="7" customWidth="1"/>
    <col min="15362" max="15362" width="45.7109375" style="7" customWidth="1"/>
    <col min="15363" max="15363" width="15.7109375" style="7" customWidth="1"/>
    <col min="15364" max="15365" width="17.7109375" style="7" customWidth="1"/>
    <col min="15366" max="15366" width="15.28515625" style="7" customWidth="1"/>
    <col min="15367" max="15367" width="35.7109375" style="7" customWidth="1"/>
    <col min="15368" max="15368" width="17.7109375" style="7" customWidth="1"/>
    <col min="15369" max="15369" width="15.28515625" style="7" customWidth="1"/>
    <col min="15370" max="15370" width="30.7109375" style="7" customWidth="1"/>
    <col min="15371" max="15616" width="8.7109375" style="7"/>
    <col min="15617" max="15617" width="8.7109375" style="7" customWidth="1"/>
    <col min="15618" max="15618" width="45.7109375" style="7" customWidth="1"/>
    <col min="15619" max="15619" width="15.7109375" style="7" customWidth="1"/>
    <col min="15620" max="15621" width="17.7109375" style="7" customWidth="1"/>
    <col min="15622" max="15622" width="15.28515625" style="7" customWidth="1"/>
    <col min="15623" max="15623" width="35.7109375" style="7" customWidth="1"/>
    <col min="15624" max="15624" width="17.7109375" style="7" customWidth="1"/>
    <col min="15625" max="15625" width="15.28515625" style="7" customWidth="1"/>
    <col min="15626" max="15626" width="30.7109375" style="7" customWidth="1"/>
    <col min="15627" max="15872" width="8.7109375" style="7"/>
    <col min="15873" max="15873" width="8.7109375" style="7" customWidth="1"/>
    <col min="15874" max="15874" width="45.7109375" style="7" customWidth="1"/>
    <col min="15875" max="15875" width="15.7109375" style="7" customWidth="1"/>
    <col min="15876" max="15877" width="17.7109375" style="7" customWidth="1"/>
    <col min="15878" max="15878" width="15.28515625" style="7" customWidth="1"/>
    <col min="15879" max="15879" width="35.7109375" style="7" customWidth="1"/>
    <col min="15880" max="15880" width="17.7109375" style="7" customWidth="1"/>
    <col min="15881" max="15881" width="15.28515625" style="7" customWidth="1"/>
    <col min="15882" max="15882" width="30.7109375" style="7" customWidth="1"/>
    <col min="15883" max="16128" width="8.7109375" style="7"/>
    <col min="16129" max="16129" width="8.7109375" style="7" customWidth="1"/>
    <col min="16130" max="16130" width="45.7109375" style="7" customWidth="1"/>
    <col min="16131" max="16131" width="15.7109375" style="7" customWidth="1"/>
    <col min="16132" max="16133" width="17.7109375" style="7" customWidth="1"/>
    <col min="16134" max="16134" width="15.28515625" style="7" customWidth="1"/>
    <col min="16135" max="16135" width="35.7109375" style="7" customWidth="1"/>
    <col min="16136" max="16136" width="17.7109375" style="7" customWidth="1"/>
    <col min="16137" max="16137" width="15.28515625" style="7" customWidth="1"/>
    <col min="16138" max="16138" width="30.7109375" style="7" customWidth="1"/>
    <col min="16139" max="16384" width="8.7109375" style="7"/>
  </cols>
  <sheetData>
    <row r="1" spans="1:10" s="1" customFormat="1" ht="36" customHeight="1" x14ac:dyDescent="0.25">
      <c r="A1" s="1591" t="s">
        <v>1054</v>
      </c>
      <c r="B1" s="1591"/>
      <c r="C1" s="1591"/>
      <c r="D1" s="1591"/>
      <c r="E1" s="1591"/>
      <c r="F1" s="1591"/>
      <c r="G1" s="1591"/>
      <c r="H1" s="1591"/>
      <c r="I1" s="1591"/>
      <c r="J1" s="1591"/>
    </row>
    <row r="2" spans="1:10" s="1" customFormat="1" x14ac:dyDescent="0.25">
      <c r="A2" s="1592" t="s">
        <v>0</v>
      </c>
      <c r="B2" s="1592"/>
      <c r="C2" s="1592"/>
      <c r="D2" s="1592"/>
      <c r="E2" s="1592"/>
      <c r="F2" s="1592"/>
      <c r="G2" s="1592"/>
      <c r="H2" s="1592"/>
      <c r="I2" s="1592"/>
      <c r="J2" s="1592"/>
    </row>
    <row r="3" spans="1:10" s="2" customFormat="1" x14ac:dyDescent="0.25">
      <c r="A3" s="1593" t="s">
        <v>1055</v>
      </c>
      <c r="B3" s="1594"/>
      <c r="C3" s="1594"/>
      <c r="D3" s="1594"/>
      <c r="E3" s="1594"/>
      <c r="F3" s="1594"/>
      <c r="G3" s="1594"/>
      <c r="H3" s="1594"/>
      <c r="I3" s="1594"/>
      <c r="J3" s="1594"/>
    </row>
    <row r="4" spans="1:10" s="1" customFormat="1" ht="119.25" customHeight="1" x14ac:dyDescent="0.25">
      <c r="A4" s="579" t="s">
        <v>1</v>
      </c>
      <c r="B4" s="572" t="s">
        <v>2</v>
      </c>
      <c r="C4" s="572" t="s">
        <v>3</v>
      </c>
      <c r="D4" s="3" t="s">
        <v>866</v>
      </c>
      <c r="E4" s="403" t="s">
        <v>919</v>
      </c>
      <c r="F4" s="403" t="s">
        <v>4</v>
      </c>
      <c r="G4" s="572" t="s">
        <v>5</v>
      </c>
      <c r="H4" s="572" t="s">
        <v>917</v>
      </c>
      <c r="I4" s="572" t="s">
        <v>6</v>
      </c>
      <c r="J4" s="572" t="s">
        <v>7</v>
      </c>
    </row>
    <row r="5" spans="1:10" s="1" customFormat="1" x14ac:dyDescent="0.25">
      <c r="A5" s="4" t="s">
        <v>8</v>
      </c>
      <c r="B5" s="576">
        <v>2</v>
      </c>
      <c r="C5" s="576">
        <v>3</v>
      </c>
      <c r="D5" s="576">
        <v>4</v>
      </c>
      <c r="E5" s="5">
        <v>5</v>
      </c>
      <c r="F5" s="5">
        <v>6</v>
      </c>
      <c r="G5" s="576">
        <v>7</v>
      </c>
      <c r="H5" s="576">
        <v>8</v>
      </c>
      <c r="I5" s="576">
        <v>9</v>
      </c>
      <c r="J5" s="576">
        <v>10</v>
      </c>
    </row>
    <row r="6" spans="1:10" s="1" customFormat="1" x14ac:dyDescent="0.25">
      <c r="A6" s="4"/>
      <c r="B6" s="1595" t="s">
        <v>9</v>
      </c>
      <c r="C6" s="1595"/>
      <c r="D6" s="1595"/>
      <c r="E6" s="1595"/>
      <c r="F6" s="1595"/>
      <c r="G6" s="1595"/>
      <c r="H6" s="1595"/>
      <c r="I6" s="1595"/>
      <c r="J6" s="1595"/>
    </row>
    <row r="7" spans="1:10" s="6" customFormat="1" ht="92.25" customHeight="1" x14ac:dyDescent="0.25">
      <c r="A7" s="611" t="s">
        <v>10</v>
      </c>
      <c r="B7" s="612" t="s">
        <v>11</v>
      </c>
      <c r="C7" s="574" t="s">
        <v>23</v>
      </c>
      <c r="D7" s="570">
        <f>D8+D10</f>
        <v>550</v>
      </c>
      <c r="E7" s="570">
        <f>E8+E10</f>
        <v>0</v>
      </c>
      <c r="F7" s="570">
        <v>0</v>
      </c>
      <c r="G7" s="417"/>
      <c r="H7" s="570">
        <f>H8</f>
        <v>0</v>
      </c>
      <c r="I7" s="570">
        <f>I8</f>
        <v>0</v>
      </c>
      <c r="J7" s="417"/>
    </row>
    <row r="8" spans="1:10" s="1" customFormat="1" ht="94.5" customHeight="1" x14ac:dyDescent="0.25">
      <c r="A8" s="613" t="s">
        <v>12</v>
      </c>
      <c r="B8" s="614" t="s">
        <v>1056</v>
      </c>
      <c r="C8" s="614" t="s">
        <v>23</v>
      </c>
      <c r="D8" s="567">
        <f>D9</f>
        <v>550</v>
      </c>
      <c r="E8" s="567">
        <f>E9</f>
        <v>0</v>
      </c>
      <c r="F8" s="567">
        <v>0</v>
      </c>
      <c r="G8" s="569"/>
      <c r="H8" s="567">
        <f>H9</f>
        <v>0</v>
      </c>
      <c r="I8" s="567">
        <f>I9</f>
        <v>0</v>
      </c>
      <c r="J8" s="615"/>
    </row>
    <row r="9" spans="1:10" s="1" customFormat="1" ht="206.25" customHeight="1" x14ac:dyDescent="0.25">
      <c r="A9" s="35" t="s">
        <v>93</v>
      </c>
      <c r="B9" s="614" t="s">
        <v>1057</v>
      </c>
      <c r="C9" s="614" t="s">
        <v>23</v>
      </c>
      <c r="D9" s="567">
        <v>550</v>
      </c>
      <c r="E9" s="567">
        <v>0</v>
      </c>
      <c r="F9" s="567">
        <v>0</v>
      </c>
      <c r="G9" s="580" t="s">
        <v>1058</v>
      </c>
      <c r="H9" s="567">
        <v>0</v>
      </c>
      <c r="I9" s="567">
        <v>0</v>
      </c>
      <c r="J9" s="580" t="s">
        <v>1836</v>
      </c>
    </row>
    <row r="10" spans="1:10" s="1" customFormat="1" ht="94.5" customHeight="1" x14ac:dyDescent="0.25">
      <c r="A10" s="613" t="s">
        <v>13</v>
      </c>
      <c r="B10" s="614" t="s">
        <v>1059</v>
      </c>
      <c r="C10" s="615" t="s">
        <v>23</v>
      </c>
      <c r="D10" s="567">
        <v>0</v>
      </c>
      <c r="E10" s="567">
        <v>0</v>
      </c>
      <c r="F10" s="567">
        <v>0</v>
      </c>
      <c r="G10" s="615"/>
      <c r="H10" s="567">
        <v>0</v>
      </c>
      <c r="I10" s="567">
        <v>0</v>
      </c>
      <c r="J10" s="580" t="s">
        <v>855</v>
      </c>
    </row>
    <row r="11" spans="1:10" s="1" customFormat="1" ht="16.5" customHeight="1" x14ac:dyDescent="0.25">
      <c r="A11" s="1574" t="s">
        <v>14</v>
      </c>
      <c r="B11" s="1546" t="s">
        <v>1060</v>
      </c>
      <c r="C11" s="1571"/>
      <c r="D11" s="1571">
        <v>0</v>
      </c>
      <c r="E11" s="1571">
        <v>0</v>
      </c>
      <c r="F11" s="1571">
        <v>0</v>
      </c>
      <c r="G11" s="1571"/>
      <c r="H11" s="1571">
        <v>0</v>
      </c>
      <c r="I11" s="1571">
        <v>0</v>
      </c>
      <c r="J11" s="1571"/>
    </row>
    <row r="12" spans="1:10" s="1" customFormat="1" ht="56.25" customHeight="1" x14ac:dyDescent="0.25">
      <c r="A12" s="1574"/>
      <c r="B12" s="1546"/>
      <c r="C12" s="1573"/>
      <c r="D12" s="1573"/>
      <c r="E12" s="1573"/>
      <c r="F12" s="1573"/>
      <c r="G12" s="1573"/>
      <c r="H12" s="1573"/>
      <c r="I12" s="1573"/>
      <c r="J12" s="1573"/>
    </row>
    <row r="13" spans="1:10" s="1" customFormat="1" ht="58.5" customHeight="1" x14ac:dyDescent="0.25">
      <c r="A13" s="613" t="s">
        <v>15</v>
      </c>
      <c r="B13" s="614" t="s">
        <v>1061</v>
      </c>
      <c r="C13" s="1588" t="s">
        <v>1062</v>
      </c>
      <c r="D13" s="1589"/>
      <c r="E13" s="1589"/>
      <c r="F13" s="1589"/>
      <c r="G13" s="1589"/>
      <c r="H13" s="1589"/>
      <c r="I13" s="1589"/>
      <c r="J13" s="1590"/>
    </row>
    <row r="14" spans="1:10" s="1" customFormat="1" ht="18" customHeight="1" x14ac:dyDescent="0.25">
      <c r="A14" s="1556" t="s">
        <v>16</v>
      </c>
      <c r="B14" s="1553" t="s">
        <v>17</v>
      </c>
      <c r="C14" s="612" t="s">
        <v>1063</v>
      </c>
      <c r="D14" s="565">
        <f>D15+D16+D17+D18</f>
        <v>1912</v>
      </c>
      <c r="E14" s="565">
        <f>E15+E16+E17+E18</f>
        <v>832.6</v>
      </c>
      <c r="F14" s="565">
        <f>E14/D14*100</f>
        <v>43.546025104602506</v>
      </c>
      <c r="G14" s="1542"/>
      <c r="H14" s="565">
        <f>H15+H16+H17+H18</f>
        <v>832.6</v>
      </c>
      <c r="I14" s="565">
        <f>H14/D14*100</f>
        <v>43.546025104602506</v>
      </c>
      <c r="J14" s="1542"/>
    </row>
    <row r="15" spans="1:10" s="1" customFormat="1" ht="72" x14ac:dyDescent="0.25">
      <c r="A15" s="1557"/>
      <c r="B15" s="1554"/>
      <c r="C15" s="612" t="s">
        <v>22</v>
      </c>
      <c r="D15" s="565">
        <f t="shared" ref="D15:E18" si="0">D20</f>
        <v>0</v>
      </c>
      <c r="E15" s="565">
        <f t="shared" si="0"/>
        <v>0</v>
      </c>
      <c r="F15" s="565">
        <v>0</v>
      </c>
      <c r="G15" s="1543"/>
      <c r="H15" s="565">
        <v>0</v>
      </c>
      <c r="I15" s="565">
        <v>0</v>
      </c>
      <c r="J15" s="1543"/>
    </row>
    <row r="16" spans="1:10" s="1" customFormat="1" ht="78.75" customHeight="1" x14ac:dyDescent="0.25">
      <c r="A16" s="1557"/>
      <c r="B16" s="1554"/>
      <c r="C16" s="612" t="s">
        <v>50</v>
      </c>
      <c r="D16" s="565">
        <f t="shared" si="0"/>
        <v>1912</v>
      </c>
      <c r="E16" s="565">
        <f t="shared" si="0"/>
        <v>832.6</v>
      </c>
      <c r="F16" s="565">
        <f t="shared" ref="F16" si="1">E16/D16*100</f>
        <v>43.546025104602506</v>
      </c>
      <c r="G16" s="1543"/>
      <c r="H16" s="565">
        <v>832.6</v>
      </c>
      <c r="I16" s="565">
        <f t="shared" ref="I16" si="2">H16/D16*100</f>
        <v>43.546025104602506</v>
      </c>
      <c r="J16" s="1543"/>
    </row>
    <row r="17" spans="1:10" s="1" customFormat="1" ht="90" x14ac:dyDescent="0.25">
      <c r="A17" s="1557"/>
      <c r="B17" s="1554"/>
      <c r="C17" s="616" t="s">
        <v>23</v>
      </c>
      <c r="D17" s="565">
        <f t="shared" si="0"/>
        <v>0</v>
      </c>
      <c r="E17" s="565">
        <f t="shared" si="0"/>
        <v>0</v>
      </c>
      <c r="F17" s="565">
        <v>0</v>
      </c>
      <c r="G17" s="1543"/>
      <c r="H17" s="565">
        <v>0</v>
      </c>
      <c r="I17" s="565">
        <v>0</v>
      </c>
      <c r="J17" s="1543"/>
    </row>
    <row r="18" spans="1:10" s="1" customFormat="1" ht="57" customHeight="1" x14ac:dyDescent="0.25">
      <c r="A18" s="1558"/>
      <c r="B18" s="1555"/>
      <c r="C18" s="612" t="s">
        <v>24</v>
      </c>
      <c r="D18" s="565">
        <f t="shared" si="0"/>
        <v>0</v>
      </c>
      <c r="E18" s="565">
        <f t="shared" si="0"/>
        <v>0</v>
      </c>
      <c r="F18" s="565">
        <v>0</v>
      </c>
      <c r="G18" s="1544"/>
      <c r="H18" s="565">
        <v>0</v>
      </c>
      <c r="I18" s="565">
        <v>0</v>
      </c>
      <c r="J18" s="1544"/>
    </row>
    <row r="19" spans="1:10" s="1" customFormat="1" ht="39.75" customHeight="1" x14ac:dyDescent="0.25">
      <c r="A19" s="1531" t="s">
        <v>20</v>
      </c>
      <c r="B19" s="1532" t="s">
        <v>1064</v>
      </c>
      <c r="C19" s="614" t="s">
        <v>1063</v>
      </c>
      <c r="D19" s="567">
        <f>D20+D21+D22+D23</f>
        <v>1912</v>
      </c>
      <c r="E19" s="567">
        <f>E20+E21+E22+E23</f>
        <v>832.6</v>
      </c>
      <c r="F19" s="567">
        <f>E19/D19*100</f>
        <v>43.546025104602506</v>
      </c>
      <c r="G19" s="1585" t="s">
        <v>1065</v>
      </c>
      <c r="H19" s="567">
        <f>H20+H21+H22+H23</f>
        <v>832.6</v>
      </c>
      <c r="I19" s="567">
        <f>H19/D19*100</f>
        <v>43.546025104602506</v>
      </c>
      <c r="J19" s="1585" t="s">
        <v>1066</v>
      </c>
    </row>
    <row r="20" spans="1:10" s="1" customFormat="1" ht="73.5" customHeight="1" x14ac:dyDescent="0.25">
      <c r="A20" s="1531"/>
      <c r="B20" s="1532"/>
      <c r="C20" s="614" t="s">
        <v>22</v>
      </c>
      <c r="D20" s="567">
        <v>0</v>
      </c>
      <c r="E20" s="567">
        <v>0</v>
      </c>
      <c r="F20" s="567">
        <v>0</v>
      </c>
      <c r="G20" s="1585"/>
      <c r="H20" s="567">
        <v>0</v>
      </c>
      <c r="I20" s="567">
        <v>0</v>
      </c>
      <c r="J20" s="1585"/>
    </row>
    <row r="21" spans="1:10" s="1" customFormat="1" ht="198" customHeight="1" x14ac:dyDescent="0.25">
      <c r="A21" s="1531"/>
      <c r="B21" s="1532"/>
      <c r="C21" s="614" t="s">
        <v>50</v>
      </c>
      <c r="D21" s="567">
        <v>1912</v>
      </c>
      <c r="E21" s="567">
        <v>832.6</v>
      </c>
      <c r="F21" s="567">
        <f t="shared" ref="F21" si="3">E21/D21*100</f>
        <v>43.546025104602506</v>
      </c>
      <c r="G21" s="1585"/>
      <c r="H21" s="567">
        <f>832.6</f>
        <v>832.6</v>
      </c>
      <c r="I21" s="567">
        <f t="shared" ref="I21" si="4">H21/D21*100</f>
        <v>43.546025104602506</v>
      </c>
      <c r="J21" s="1585"/>
    </row>
    <row r="22" spans="1:10" s="1" customFormat="1" ht="92.25" customHeight="1" x14ac:dyDescent="0.25">
      <c r="A22" s="617"/>
      <c r="B22" s="1559" t="s">
        <v>1067</v>
      </c>
      <c r="C22" s="618" t="s">
        <v>23</v>
      </c>
      <c r="D22" s="578">
        <v>0</v>
      </c>
      <c r="E22" s="578">
        <v>0</v>
      </c>
      <c r="F22" s="578">
        <v>0</v>
      </c>
      <c r="G22" s="1542"/>
      <c r="H22" s="578">
        <v>0</v>
      </c>
      <c r="I22" s="578">
        <v>0</v>
      </c>
      <c r="J22" s="1542"/>
    </row>
    <row r="23" spans="1:10" s="1" customFormat="1" ht="56.25" customHeight="1" x14ac:dyDescent="0.25">
      <c r="A23" s="619"/>
      <c r="B23" s="1561"/>
      <c r="C23" s="614" t="s">
        <v>24</v>
      </c>
      <c r="D23" s="567">
        <v>0</v>
      </c>
      <c r="E23" s="567">
        <v>0</v>
      </c>
      <c r="F23" s="567">
        <v>0</v>
      </c>
      <c r="G23" s="1544"/>
      <c r="H23" s="567">
        <v>0</v>
      </c>
      <c r="I23" s="567">
        <v>0</v>
      </c>
      <c r="J23" s="1544"/>
    </row>
    <row r="24" spans="1:10" s="1" customFormat="1" ht="19.5" customHeight="1" x14ac:dyDescent="0.25">
      <c r="A24" s="1568"/>
      <c r="B24" s="1377" t="s">
        <v>48</v>
      </c>
      <c r="C24" s="612" t="s">
        <v>1063</v>
      </c>
      <c r="D24" s="565">
        <f>D25+D26+D27+D28</f>
        <v>2462</v>
      </c>
      <c r="E24" s="565">
        <f>E25+E26+E27+E28</f>
        <v>832.6</v>
      </c>
      <c r="F24" s="565">
        <f>E24/D24*100</f>
        <v>33.81803411860276</v>
      </c>
      <c r="G24" s="1377"/>
      <c r="H24" s="565">
        <f>H25+H26+H27+H28</f>
        <v>832.6</v>
      </c>
      <c r="I24" s="565">
        <f>H24/D24*100</f>
        <v>33.81803411860276</v>
      </c>
      <c r="J24" s="1571"/>
    </row>
    <row r="25" spans="1:10" s="1" customFormat="1" ht="74.25" customHeight="1" x14ac:dyDescent="0.25">
      <c r="A25" s="1569"/>
      <c r="B25" s="1378"/>
      <c r="C25" s="612" t="s">
        <v>22</v>
      </c>
      <c r="D25" s="565">
        <f>D15</f>
        <v>0</v>
      </c>
      <c r="E25" s="565">
        <f>E15</f>
        <v>0</v>
      </c>
      <c r="F25" s="565">
        <v>0</v>
      </c>
      <c r="G25" s="1378"/>
      <c r="H25" s="565">
        <f>H15</f>
        <v>0</v>
      </c>
      <c r="I25" s="565">
        <v>0</v>
      </c>
      <c r="J25" s="1572"/>
    </row>
    <row r="26" spans="1:10" s="1" customFormat="1" ht="72" customHeight="1" x14ac:dyDescent="0.25">
      <c r="A26" s="1569"/>
      <c r="B26" s="1378"/>
      <c r="C26" s="612" t="s">
        <v>50</v>
      </c>
      <c r="D26" s="565">
        <f>D16</f>
        <v>1912</v>
      </c>
      <c r="E26" s="565">
        <f>E16</f>
        <v>832.6</v>
      </c>
      <c r="F26" s="565">
        <f t="shared" ref="F26:F27" si="5">E26/D26*100</f>
        <v>43.546025104602506</v>
      </c>
      <c r="G26" s="1378"/>
      <c r="H26" s="565">
        <f>H16</f>
        <v>832.6</v>
      </c>
      <c r="I26" s="565">
        <f t="shared" ref="I26:I27" si="6">H26/D26*100</f>
        <v>43.546025104602506</v>
      </c>
      <c r="J26" s="1572"/>
    </row>
    <row r="27" spans="1:10" s="1" customFormat="1" ht="92.25" customHeight="1" x14ac:dyDescent="0.25">
      <c r="A27" s="1569"/>
      <c r="B27" s="1378"/>
      <c r="C27" s="612" t="s">
        <v>23</v>
      </c>
      <c r="D27" s="565">
        <f>D7+D17</f>
        <v>550</v>
      </c>
      <c r="E27" s="565">
        <f>E7+E17</f>
        <v>0</v>
      </c>
      <c r="F27" s="565">
        <f t="shared" si="5"/>
        <v>0</v>
      </c>
      <c r="G27" s="1378"/>
      <c r="H27" s="565">
        <f>H7+H17</f>
        <v>0</v>
      </c>
      <c r="I27" s="565">
        <f t="shared" si="6"/>
        <v>0</v>
      </c>
      <c r="J27" s="1572"/>
    </row>
    <row r="28" spans="1:10" s="1" customFormat="1" ht="56.25" customHeight="1" x14ac:dyDescent="0.25">
      <c r="A28" s="1570"/>
      <c r="B28" s="1379"/>
      <c r="C28" s="612" t="s">
        <v>24</v>
      </c>
      <c r="D28" s="565">
        <f>D18</f>
        <v>0</v>
      </c>
      <c r="E28" s="565">
        <f>E18</f>
        <v>0</v>
      </c>
      <c r="F28" s="565">
        <v>0</v>
      </c>
      <c r="G28" s="1379"/>
      <c r="H28" s="565">
        <f>H18</f>
        <v>0</v>
      </c>
      <c r="I28" s="565">
        <v>0</v>
      </c>
      <c r="J28" s="1573"/>
    </row>
    <row r="29" spans="1:10" s="1" customFormat="1" ht="20.25" customHeight="1" x14ac:dyDescent="0.25">
      <c r="A29" s="1574" t="s">
        <v>21</v>
      </c>
      <c r="B29" s="1574"/>
      <c r="C29" s="1574"/>
      <c r="D29" s="1574"/>
      <c r="E29" s="1574"/>
      <c r="F29" s="1574"/>
      <c r="G29" s="1574"/>
      <c r="H29" s="1574"/>
      <c r="I29" s="1574"/>
      <c r="J29" s="1574"/>
    </row>
    <row r="30" spans="1:10" s="6" customFormat="1" ht="18.75" customHeight="1" x14ac:dyDescent="0.25">
      <c r="A30" s="1550" t="s">
        <v>10</v>
      </c>
      <c r="B30" s="1553" t="s">
        <v>1068</v>
      </c>
      <c r="C30" s="612" t="s">
        <v>18</v>
      </c>
      <c r="D30" s="565">
        <f>D31+D32+D33+D34</f>
        <v>29975.200000000001</v>
      </c>
      <c r="E30" s="565">
        <f>E31+E32+E33+E34</f>
        <v>28947.8</v>
      </c>
      <c r="F30" s="565">
        <f>E30/D30*100</f>
        <v>96.572499933278166</v>
      </c>
      <c r="G30" s="1581"/>
      <c r="H30" s="565">
        <f>H31+H32+H33+H34</f>
        <v>28947.8</v>
      </c>
      <c r="I30" s="565">
        <f>H30/D30*100</f>
        <v>96.572499933278166</v>
      </c>
      <c r="J30" s="1542"/>
    </row>
    <row r="31" spans="1:10" s="6" customFormat="1" ht="72" customHeight="1" x14ac:dyDescent="0.25">
      <c r="A31" s="1551"/>
      <c r="B31" s="1554"/>
      <c r="C31" s="612" t="s">
        <v>22</v>
      </c>
      <c r="D31" s="565">
        <f t="shared" ref="D31:E34" si="7">D36</f>
        <v>602.5</v>
      </c>
      <c r="E31" s="565">
        <f t="shared" si="7"/>
        <v>602.4</v>
      </c>
      <c r="F31" s="565">
        <f t="shared" ref="F31:F34" si="8">E31/D31*100</f>
        <v>99.983402489626556</v>
      </c>
      <c r="G31" s="1582"/>
      <c r="H31" s="565">
        <f>H36</f>
        <v>602.4</v>
      </c>
      <c r="I31" s="565">
        <f t="shared" ref="I31:I34" si="9">H31/D31*100</f>
        <v>99.983402489626556</v>
      </c>
      <c r="J31" s="1543"/>
    </row>
    <row r="32" spans="1:10" s="6" customFormat="1" ht="74.25" customHeight="1" x14ac:dyDescent="0.25">
      <c r="A32" s="1551"/>
      <c r="B32" s="1554"/>
      <c r="C32" s="612" t="s">
        <v>19</v>
      </c>
      <c r="D32" s="565">
        <f t="shared" si="7"/>
        <v>2972.7</v>
      </c>
      <c r="E32" s="565">
        <f t="shared" si="7"/>
        <v>2972.7</v>
      </c>
      <c r="F32" s="565">
        <f t="shared" si="8"/>
        <v>100</v>
      </c>
      <c r="G32" s="1582"/>
      <c r="H32" s="565">
        <f>H37</f>
        <v>2972.7</v>
      </c>
      <c r="I32" s="565">
        <f t="shared" si="9"/>
        <v>100</v>
      </c>
      <c r="J32" s="1543"/>
    </row>
    <row r="33" spans="1:10" s="6" customFormat="1" ht="93" customHeight="1" x14ac:dyDescent="0.25">
      <c r="A33" s="1551"/>
      <c r="B33" s="1554"/>
      <c r="C33" s="612" t="s">
        <v>23</v>
      </c>
      <c r="D33" s="565">
        <f t="shared" si="7"/>
        <v>4000</v>
      </c>
      <c r="E33" s="565">
        <f t="shared" si="7"/>
        <v>2972.7</v>
      </c>
      <c r="F33" s="565">
        <f t="shared" si="8"/>
        <v>74.317499999999995</v>
      </c>
      <c r="G33" s="1582"/>
      <c r="H33" s="565">
        <f>H38</f>
        <v>2972.7</v>
      </c>
      <c r="I33" s="565">
        <f t="shared" si="9"/>
        <v>74.317499999999995</v>
      </c>
      <c r="J33" s="1543"/>
    </row>
    <row r="34" spans="1:10" s="6" customFormat="1" ht="54.75" customHeight="1" x14ac:dyDescent="0.25">
      <c r="A34" s="1552"/>
      <c r="B34" s="1555"/>
      <c r="C34" s="612" t="s">
        <v>24</v>
      </c>
      <c r="D34" s="565">
        <f t="shared" si="7"/>
        <v>22400</v>
      </c>
      <c r="E34" s="565">
        <f t="shared" si="7"/>
        <v>22400</v>
      </c>
      <c r="F34" s="565">
        <f t="shared" si="8"/>
        <v>100</v>
      </c>
      <c r="G34" s="1583"/>
      <c r="H34" s="565">
        <f>H39</f>
        <v>22400</v>
      </c>
      <c r="I34" s="565">
        <f t="shared" si="9"/>
        <v>100</v>
      </c>
      <c r="J34" s="1544"/>
    </row>
    <row r="35" spans="1:10" s="1" customFormat="1" ht="30.75" customHeight="1" x14ac:dyDescent="0.25">
      <c r="A35" s="1565" t="s">
        <v>12</v>
      </c>
      <c r="B35" s="1559" t="s">
        <v>1069</v>
      </c>
      <c r="C35" s="615" t="s">
        <v>18</v>
      </c>
      <c r="D35" s="567">
        <f>D36+D37+D38+D39</f>
        <v>29975.200000000001</v>
      </c>
      <c r="E35" s="567">
        <f>E36+E37+E38+E39</f>
        <v>28947.8</v>
      </c>
      <c r="F35" s="567">
        <f>E35/D35*100</f>
        <v>96.572499933278166</v>
      </c>
      <c r="G35" s="1575" t="s">
        <v>1070</v>
      </c>
      <c r="H35" s="567">
        <f>H36+H37+H38+H39</f>
        <v>28947.8</v>
      </c>
      <c r="I35" s="567">
        <f>H35/D35*100</f>
        <v>96.572499933278166</v>
      </c>
      <c r="J35" s="1542"/>
    </row>
    <row r="36" spans="1:10" s="1" customFormat="1" ht="72" x14ac:dyDescent="0.25">
      <c r="A36" s="1566"/>
      <c r="B36" s="1560"/>
      <c r="C36" s="615" t="s">
        <v>22</v>
      </c>
      <c r="D36" s="567">
        <v>602.5</v>
      </c>
      <c r="E36" s="567">
        <v>602.4</v>
      </c>
      <c r="F36" s="567">
        <f t="shared" ref="F36:F39" si="10">E36/D36*100</f>
        <v>99.983402489626556</v>
      </c>
      <c r="G36" s="1586"/>
      <c r="H36" s="567">
        <v>602.4</v>
      </c>
      <c r="I36" s="567">
        <f t="shared" ref="I36:I39" si="11">H36/D36*100</f>
        <v>99.983402489626556</v>
      </c>
      <c r="J36" s="1543"/>
    </row>
    <row r="37" spans="1:10" s="1" customFormat="1" ht="72" x14ac:dyDescent="0.25">
      <c r="A37" s="1566"/>
      <c r="B37" s="1560"/>
      <c r="C37" s="615" t="s">
        <v>19</v>
      </c>
      <c r="D37" s="567">
        <v>2972.7</v>
      </c>
      <c r="E37" s="567">
        <v>2972.7</v>
      </c>
      <c r="F37" s="567">
        <f t="shared" si="10"/>
        <v>100</v>
      </c>
      <c r="G37" s="1586"/>
      <c r="H37" s="567">
        <v>2972.7</v>
      </c>
      <c r="I37" s="567">
        <f t="shared" si="11"/>
        <v>100</v>
      </c>
      <c r="J37" s="1543"/>
    </row>
    <row r="38" spans="1:10" s="1" customFormat="1" ht="96.75" customHeight="1" x14ac:dyDescent="0.25">
      <c r="A38" s="1566"/>
      <c r="B38" s="1560"/>
      <c r="C38" s="615" t="s">
        <v>23</v>
      </c>
      <c r="D38" s="567">
        <v>4000</v>
      </c>
      <c r="E38" s="567">
        <v>2972.7</v>
      </c>
      <c r="F38" s="567">
        <f t="shared" si="10"/>
        <v>74.317499999999995</v>
      </c>
      <c r="G38" s="1586"/>
      <c r="H38" s="567">
        <v>2972.7</v>
      </c>
      <c r="I38" s="567">
        <f t="shared" si="11"/>
        <v>74.317499999999995</v>
      </c>
      <c r="J38" s="1543"/>
    </row>
    <row r="39" spans="1:10" s="1" customFormat="1" ht="60" customHeight="1" x14ac:dyDescent="0.25">
      <c r="A39" s="1567"/>
      <c r="B39" s="1561"/>
      <c r="C39" s="619" t="s">
        <v>24</v>
      </c>
      <c r="D39" s="578">
        <v>22400</v>
      </c>
      <c r="E39" s="578">
        <v>22400</v>
      </c>
      <c r="F39" s="567">
        <f t="shared" si="10"/>
        <v>100</v>
      </c>
      <c r="G39" s="1587"/>
      <c r="H39" s="578">
        <v>22400</v>
      </c>
      <c r="I39" s="567">
        <f t="shared" si="11"/>
        <v>100</v>
      </c>
      <c r="J39" s="1544"/>
    </row>
    <row r="40" spans="1:10" s="1" customFormat="1" ht="18" customHeight="1" x14ac:dyDescent="0.25">
      <c r="A40" s="1568"/>
      <c r="B40" s="1377" t="s">
        <v>76</v>
      </c>
      <c r="C40" s="612" t="s">
        <v>18</v>
      </c>
      <c r="D40" s="565">
        <f>D41+D42+D43+D44</f>
        <v>29975.200000000001</v>
      </c>
      <c r="E40" s="565">
        <f>E41+E42+E43+E44</f>
        <v>28947.8</v>
      </c>
      <c r="F40" s="565">
        <f>E40/D40*100</f>
        <v>96.572499933278166</v>
      </c>
      <c r="G40" s="1556"/>
      <c r="H40" s="565">
        <f>H41+H42+H43+H44</f>
        <v>28947.8</v>
      </c>
      <c r="I40" s="565">
        <f>H40/D40*100</f>
        <v>96.572499933278166</v>
      </c>
      <c r="J40" s="1571"/>
    </row>
    <row r="41" spans="1:10" s="1" customFormat="1" ht="74.25" customHeight="1" x14ac:dyDescent="0.25">
      <c r="A41" s="1569"/>
      <c r="B41" s="1378"/>
      <c r="C41" s="612" t="s">
        <v>22</v>
      </c>
      <c r="D41" s="565">
        <f t="shared" ref="D41:E44" si="12">D31</f>
        <v>602.5</v>
      </c>
      <c r="E41" s="565">
        <f t="shared" si="12"/>
        <v>602.4</v>
      </c>
      <c r="F41" s="565">
        <f t="shared" ref="F41:F44" si="13">E41/D41*100</f>
        <v>99.983402489626556</v>
      </c>
      <c r="G41" s="1557"/>
      <c r="H41" s="565">
        <f>H31</f>
        <v>602.4</v>
      </c>
      <c r="I41" s="565">
        <f t="shared" ref="I41:I44" si="14">H41/D41*100</f>
        <v>99.983402489626556</v>
      </c>
      <c r="J41" s="1572"/>
    </row>
    <row r="42" spans="1:10" s="1" customFormat="1" ht="76.5" customHeight="1" x14ac:dyDescent="0.25">
      <c r="A42" s="1569"/>
      <c r="B42" s="1378"/>
      <c r="C42" s="612" t="s">
        <v>19</v>
      </c>
      <c r="D42" s="565">
        <f t="shared" si="12"/>
        <v>2972.7</v>
      </c>
      <c r="E42" s="565">
        <f t="shared" si="12"/>
        <v>2972.7</v>
      </c>
      <c r="F42" s="565">
        <f t="shared" si="13"/>
        <v>100</v>
      </c>
      <c r="G42" s="1557"/>
      <c r="H42" s="565">
        <f>H32</f>
        <v>2972.7</v>
      </c>
      <c r="I42" s="565">
        <f t="shared" si="14"/>
        <v>100</v>
      </c>
      <c r="J42" s="1572"/>
    </row>
    <row r="43" spans="1:10" s="1" customFormat="1" ht="98.25" customHeight="1" x14ac:dyDescent="0.25">
      <c r="A43" s="1569"/>
      <c r="B43" s="1378"/>
      <c r="C43" s="612" t="s">
        <v>23</v>
      </c>
      <c r="D43" s="565">
        <f t="shared" si="12"/>
        <v>4000</v>
      </c>
      <c r="E43" s="565">
        <f t="shared" si="12"/>
        <v>2972.7</v>
      </c>
      <c r="F43" s="565">
        <f t="shared" si="13"/>
        <v>74.317499999999995</v>
      </c>
      <c r="G43" s="1557"/>
      <c r="H43" s="565">
        <f>H33</f>
        <v>2972.7</v>
      </c>
      <c r="I43" s="565">
        <f t="shared" si="14"/>
        <v>74.317499999999995</v>
      </c>
      <c r="J43" s="1572"/>
    </row>
    <row r="44" spans="1:10" s="1" customFormat="1" ht="66" customHeight="1" x14ac:dyDescent="0.25">
      <c r="A44" s="1570"/>
      <c r="B44" s="1379"/>
      <c r="C44" s="612" t="s">
        <v>24</v>
      </c>
      <c r="D44" s="565">
        <f t="shared" si="12"/>
        <v>22400</v>
      </c>
      <c r="E44" s="565">
        <f t="shared" si="12"/>
        <v>22400</v>
      </c>
      <c r="F44" s="565">
        <f t="shared" si="13"/>
        <v>100</v>
      </c>
      <c r="G44" s="1558"/>
      <c r="H44" s="565">
        <f>H34</f>
        <v>22400</v>
      </c>
      <c r="I44" s="565">
        <f t="shared" si="14"/>
        <v>100</v>
      </c>
      <c r="J44" s="1573"/>
    </row>
    <row r="45" spans="1:10" s="1" customFormat="1" ht="36" customHeight="1" x14ac:dyDescent="0.25">
      <c r="A45" s="1574" t="s">
        <v>1071</v>
      </c>
      <c r="B45" s="1574"/>
      <c r="C45" s="1574"/>
      <c r="D45" s="1574"/>
      <c r="E45" s="1574"/>
      <c r="F45" s="1574"/>
      <c r="G45" s="1574"/>
      <c r="H45" s="1574"/>
      <c r="I45" s="1574"/>
      <c r="J45" s="1574"/>
    </row>
    <row r="46" spans="1:10" s="1" customFormat="1" ht="18" customHeight="1" x14ac:dyDescent="0.25">
      <c r="A46" s="1550" t="s">
        <v>10</v>
      </c>
      <c r="B46" s="1578" t="s">
        <v>1072</v>
      </c>
      <c r="C46" s="612" t="s">
        <v>18</v>
      </c>
      <c r="D46" s="565">
        <f>D47+D48+D49+D50</f>
        <v>90059</v>
      </c>
      <c r="E46" s="565">
        <f>E47+E48+E49+E50</f>
        <v>0</v>
      </c>
      <c r="F46" s="565">
        <v>0</v>
      </c>
      <c r="G46" s="1581"/>
      <c r="H46" s="565">
        <f>H47+H48+H49+H50</f>
        <v>0</v>
      </c>
      <c r="I46" s="565">
        <v>0</v>
      </c>
      <c r="J46" s="1542"/>
    </row>
    <row r="47" spans="1:10" s="1" customFormat="1" ht="77.25" customHeight="1" x14ac:dyDescent="0.25">
      <c r="A47" s="1551"/>
      <c r="B47" s="1579"/>
      <c r="C47" s="227" t="s">
        <v>22</v>
      </c>
      <c r="D47" s="565">
        <f t="shared" ref="D47:E50" si="15">D52</f>
        <v>0</v>
      </c>
      <c r="E47" s="565">
        <f t="shared" si="15"/>
        <v>0</v>
      </c>
      <c r="F47" s="565">
        <v>0</v>
      </c>
      <c r="G47" s="1582"/>
      <c r="H47" s="565">
        <v>0</v>
      </c>
      <c r="I47" s="565">
        <v>0</v>
      </c>
      <c r="J47" s="1543"/>
    </row>
    <row r="48" spans="1:10" s="1" customFormat="1" ht="75" customHeight="1" x14ac:dyDescent="0.25">
      <c r="A48" s="1551"/>
      <c r="B48" s="1579"/>
      <c r="C48" s="227" t="s">
        <v>19</v>
      </c>
      <c r="D48" s="565">
        <f t="shared" si="15"/>
        <v>90059</v>
      </c>
      <c r="E48" s="565">
        <f t="shared" si="15"/>
        <v>0</v>
      </c>
      <c r="F48" s="565">
        <v>0</v>
      </c>
      <c r="G48" s="1582"/>
      <c r="H48" s="565">
        <v>0</v>
      </c>
      <c r="I48" s="565">
        <v>0</v>
      </c>
      <c r="J48" s="1543"/>
    </row>
    <row r="49" spans="1:10" s="1" customFormat="1" ht="93.75" customHeight="1" x14ac:dyDescent="0.25">
      <c r="A49" s="1551"/>
      <c r="B49" s="1579"/>
      <c r="C49" s="227" t="s">
        <v>23</v>
      </c>
      <c r="D49" s="565">
        <f t="shared" si="15"/>
        <v>0</v>
      </c>
      <c r="E49" s="565">
        <f t="shared" si="15"/>
        <v>0</v>
      </c>
      <c r="F49" s="565">
        <v>0</v>
      </c>
      <c r="G49" s="1582"/>
      <c r="H49" s="565">
        <v>0</v>
      </c>
      <c r="I49" s="565">
        <v>0</v>
      </c>
      <c r="J49" s="1543"/>
    </row>
    <row r="50" spans="1:10" s="1" customFormat="1" ht="55.5" customHeight="1" x14ac:dyDescent="0.25">
      <c r="A50" s="1552"/>
      <c r="B50" s="1580"/>
      <c r="C50" s="227" t="s">
        <v>24</v>
      </c>
      <c r="D50" s="565">
        <f t="shared" si="15"/>
        <v>0</v>
      </c>
      <c r="E50" s="565">
        <f t="shared" si="15"/>
        <v>0</v>
      </c>
      <c r="F50" s="565">
        <v>0</v>
      </c>
      <c r="G50" s="1583"/>
      <c r="H50" s="565">
        <v>0</v>
      </c>
      <c r="I50" s="565">
        <v>0</v>
      </c>
      <c r="J50" s="1544"/>
    </row>
    <row r="51" spans="1:10" s="1" customFormat="1" ht="18" customHeight="1" x14ac:dyDescent="0.25">
      <c r="A51" s="1584" t="s">
        <v>25</v>
      </c>
      <c r="B51" s="1532" t="s">
        <v>1073</v>
      </c>
      <c r="C51" s="614" t="s">
        <v>18</v>
      </c>
      <c r="D51" s="567">
        <f>-D52+D53+D54+D55</f>
        <v>90059</v>
      </c>
      <c r="E51" s="567">
        <f>-E52+E53+E54+E55</f>
        <v>0</v>
      </c>
      <c r="F51" s="567">
        <v>0</v>
      </c>
      <c r="G51" s="1562" t="s">
        <v>1074</v>
      </c>
      <c r="H51" s="567">
        <f>H52+H53+H54+H55</f>
        <v>0</v>
      </c>
      <c r="I51" s="567">
        <v>0</v>
      </c>
      <c r="J51" s="1585" t="s">
        <v>1075</v>
      </c>
    </row>
    <row r="52" spans="1:10" s="1" customFormat="1" ht="72" x14ac:dyDescent="0.25">
      <c r="A52" s="1584"/>
      <c r="B52" s="1532"/>
      <c r="C52" s="622" t="s">
        <v>22</v>
      </c>
      <c r="D52" s="567">
        <v>0</v>
      </c>
      <c r="E52" s="567">
        <v>0</v>
      </c>
      <c r="F52" s="567">
        <v>0</v>
      </c>
      <c r="G52" s="1563"/>
      <c r="H52" s="567">
        <v>0</v>
      </c>
      <c r="I52" s="567">
        <v>0</v>
      </c>
      <c r="J52" s="1585"/>
    </row>
    <row r="53" spans="1:10" s="1" customFormat="1" ht="72" x14ac:dyDescent="0.25">
      <c r="A53" s="1584"/>
      <c r="B53" s="1532"/>
      <c r="C53" s="622" t="s">
        <v>19</v>
      </c>
      <c r="D53" s="567">
        <v>90059</v>
      </c>
      <c r="E53" s="567">
        <v>0</v>
      </c>
      <c r="F53" s="567">
        <v>0</v>
      </c>
      <c r="G53" s="1563"/>
      <c r="H53" s="567">
        <v>0</v>
      </c>
      <c r="I53" s="567">
        <v>0</v>
      </c>
      <c r="J53" s="1585"/>
    </row>
    <row r="54" spans="1:10" s="1" customFormat="1" ht="90" x14ac:dyDescent="0.25">
      <c r="A54" s="1584"/>
      <c r="B54" s="1532"/>
      <c r="C54" s="622" t="s">
        <v>23</v>
      </c>
      <c r="D54" s="567">
        <v>0</v>
      </c>
      <c r="E54" s="567">
        <v>0</v>
      </c>
      <c r="F54" s="567">
        <v>0</v>
      </c>
      <c r="G54" s="1563"/>
      <c r="H54" s="567">
        <v>0</v>
      </c>
      <c r="I54" s="567">
        <v>0</v>
      </c>
      <c r="J54" s="1585"/>
    </row>
    <row r="55" spans="1:10" s="1" customFormat="1" ht="76.5" customHeight="1" x14ac:dyDescent="0.25">
      <c r="A55" s="1584"/>
      <c r="B55" s="1532"/>
      <c r="C55" s="38" t="s">
        <v>24</v>
      </c>
      <c r="D55" s="567">
        <v>0</v>
      </c>
      <c r="E55" s="567">
        <v>0</v>
      </c>
      <c r="F55" s="567">
        <v>0</v>
      </c>
      <c r="G55" s="1564"/>
      <c r="H55" s="567">
        <v>0</v>
      </c>
      <c r="I55" s="567">
        <v>0</v>
      </c>
      <c r="J55" s="1585"/>
    </row>
    <row r="56" spans="1:10" s="1" customFormat="1" ht="18" customHeight="1" x14ac:dyDescent="0.25">
      <c r="A56" s="1516"/>
      <c r="B56" s="1517" t="s">
        <v>86</v>
      </c>
      <c r="C56" s="612" t="s">
        <v>18</v>
      </c>
      <c r="D56" s="565">
        <f>D57+D58+D59+D60</f>
        <v>90059</v>
      </c>
      <c r="E56" s="565">
        <f>E57+E58+E59+E60</f>
        <v>0</v>
      </c>
      <c r="F56" s="565">
        <v>0</v>
      </c>
      <c r="G56" s="1574"/>
      <c r="H56" s="565">
        <f>H57+H58+H59+H60</f>
        <v>0</v>
      </c>
      <c r="I56" s="565">
        <v>0</v>
      </c>
      <c r="J56" s="1439"/>
    </row>
    <row r="57" spans="1:10" s="1" customFormat="1" ht="72.75" customHeight="1" x14ac:dyDescent="0.25">
      <c r="A57" s="1516"/>
      <c r="B57" s="1517"/>
      <c r="C57" s="227" t="s">
        <v>22</v>
      </c>
      <c r="D57" s="565">
        <f>D47</f>
        <v>0</v>
      </c>
      <c r="E57" s="565">
        <f>E47</f>
        <v>0</v>
      </c>
      <c r="F57" s="565">
        <v>0</v>
      </c>
      <c r="G57" s="1574"/>
      <c r="H57" s="565">
        <f t="shared" ref="H57:H60" si="16">H58+H59+H60+H61</f>
        <v>0</v>
      </c>
      <c r="I57" s="565">
        <v>0</v>
      </c>
      <c r="J57" s="1439"/>
    </row>
    <row r="58" spans="1:10" s="1" customFormat="1" ht="69.75" customHeight="1" x14ac:dyDescent="0.25">
      <c r="A58" s="1516"/>
      <c r="B58" s="1517"/>
      <c r="C58" s="227" t="s">
        <v>19</v>
      </c>
      <c r="D58" s="565">
        <f>D48</f>
        <v>90059</v>
      </c>
      <c r="E58" s="565">
        <f>E48</f>
        <v>0</v>
      </c>
      <c r="F58" s="565">
        <v>0</v>
      </c>
      <c r="G58" s="1574"/>
      <c r="H58" s="565">
        <f t="shared" si="16"/>
        <v>0</v>
      </c>
      <c r="I58" s="565">
        <v>0</v>
      </c>
      <c r="J58" s="1439"/>
    </row>
    <row r="59" spans="1:10" s="1" customFormat="1" ht="89.25" customHeight="1" x14ac:dyDescent="0.25">
      <c r="A59" s="1516"/>
      <c r="B59" s="1517"/>
      <c r="C59" s="227" t="s">
        <v>23</v>
      </c>
      <c r="D59" s="565">
        <f>D49</f>
        <v>0</v>
      </c>
      <c r="E59" s="565">
        <f t="shared" ref="E59:E60" si="17">E49</f>
        <v>0</v>
      </c>
      <c r="F59" s="565">
        <v>0</v>
      </c>
      <c r="G59" s="1574"/>
      <c r="H59" s="565">
        <f t="shared" si="16"/>
        <v>0</v>
      </c>
      <c r="I59" s="565">
        <v>0</v>
      </c>
      <c r="J59" s="1439"/>
    </row>
    <row r="60" spans="1:10" s="1" customFormat="1" ht="58.5" customHeight="1" x14ac:dyDescent="0.25">
      <c r="A60" s="1516"/>
      <c r="B60" s="1517"/>
      <c r="C60" s="227" t="s">
        <v>24</v>
      </c>
      <c r="D60" s="565">
        <f>D50</f>
        <v>0</v>
      </c>
      <c r="E60" s="565">
        <f t="shared" si="17"/>
        <v>0</v>
      </c>
      <c r="F60" s="565">
        <v>0</v>
      </c>
      <c r="G60" s="1574"/>
      <c r="H60" s="565">
        <f t="shared" si="16"/>
        <v>0</v>
      </c>
      <c r="I60" s="565">
        <v>0</v>
      </c>
      <c r="J60" s="1439"/>
    </row>
    <row r="61" spans="1:10" s="1" customFormat="1" ht="22.5" customHeight="1" x14ac:dyDescent="0.25">
      <c r="A61" s="1547" t="s">
        <v>26</v>
      </c>
      <c r="B61" s="1548"/>
      <c r="C61" s="1548"/>
      <c r="D61" s="1548"/>
      <c r="E61" s="1548"/>
      <c r="F61" s="1548"/>
      <c r="G61" s="1548"/>
      <c r="H61" s="1548"/>
      <c r="I61" s="1548"/>
      <c r="J61" s="1549"/>
    </row>
    <row r="62" spans="1:10" s="1" customFormat="1" ht="18" customHeight="1" x14ac:dyDescent="0.25">
      <c r="A62" s="1545" t="s">
        <v>10</v>
      </c>
      <c r="B62" s="1546" t="s">
        <v>1076</v>
      </c>
      <c r="C62" s="623" t="s">
        <v>18</v>
      </c>
      <c r="D62" s="565">
        <f>D63+D64+D65+D66</f>
        <v>294</v>
      </c>
      <c r="E62" s="565">
        <f>E63+E64+E65+E66</f>
        <v>0</v>
      </c>
      <c r="F62" s="565">
        <v>0</v>
      </c>
      <c r="G62" s="1575" t="s">
        <v>1077</v>
      </c>
      <c r="H62" s="565">
        <f>H63+H64+H65+H66</f>
        <v>0</v>
      </c>
      <c r="I62" s="565">
        <v>0</v>
      </c>
      <c r="J62" s="1562"/>
    </row>
    <row r="63" spans="1:10" s="1" customFormat="1" ht="77.25" customHeight="1" x14ac:dyDescent="0.25">
      <c r="A63" s="1545"/>
      <c r="B63" s="1546"/>
      <c r="C63" s="227" t="s">
        <v>22</v>
      </c>
      <c r="D63" s="565">
        <f t="shared" ref="D63:E66" si="18">D68</f>
        <v>0</v>
      </c>
      <c r="E63" s="565">
        <f t="shared" si="18"/>
        <v>0</v>
      </c>
      <c r="F63" s="565">
        <v>0</v>
      </c>
      <c r="G63" s="1576"/>
      <c r="H63" s="565">
        <f>H68</f>
        <v>0</v>
      </c>
      <c r="I63" s="565">
        <v>0</v>
      </c>
      <c r="J63" s="1563"/>
    </row>
    <row r="64" spans="1:10" s="1" customFormat="1" ht="75.75" customHeight="1" x14ac:dyDescent="0.25">
      <c r="A64" s="1545"/>
      <c r="B64" s="1546"/>
      <c r="C64" s="227" t="s">
        <v>19</v>
      </c>
      <c r="D64" s="565">
        <f t="shared" si="18"/>
        <v>291</v>
      </c>
      <c r="E64" s="565">
        <f t="shared" si="18"/>
        <v>0</v>
      </c>
      <c r="F64" s="565">
        <v>0</v>
      </c>
      <c r="G64" s="1576"/>
      <c r="H64" s="565">
        <f>H69</f>
        <v>0</v>
      </c>
      <c r="I64" s="565">
        <v>0</v>
      </c>
      <c r="J64" s="1563"/>
    </row>
    <row r="65" spans="1:10" s="1" customFormat="1" ht="91.5" customHeight="1" x14ac:dyDescent="0.25">
      <c r="A65" s="1545"/>
      <c r="B65" s="1546"/>
      <c r="C65" s="227" t="s">
        <v>23</v>
      </c>
      <c r="D65" s="565">
        <f t="shared" si="18"/>
        <v>3</v>
      </c>
      <c r="E65" s="565">
        <f t="shared" si="18"/>
        <v>0</v>
      </c>
      <c r="F65" s="565">
        <v>0</v>
      </c>
      <c r="G65" s="1576"/>
      <c r="H65" s="565">
        <f>H70</f>
        <v>0</v>
      </c>
      <c r="I65" s="565">
        <v>0</v>
      </c>
      <c r="J65" s="1563"/>
    </row>
    <row r="66" spans="1:10" s="1" customFormat="1" ht="55.5" customHeight="1" x14ac:dyDescent="0.25">
      <c r="A66" s="1545"/>
      <c r="B66" s="1546"/>
      <c r="C66" s="227" t="s">
        <v>24</v>
      </c>
      <c r="D66" s="565">
        <f t="shared" si="18"/>
        <v>0</v>
      </c>
      <c r="E66" s="565">
        <f t="shared" si="18"/>
        <v>0</v>
      </c>
      <c r="F66" s="565">
        <v>0</v>
      </c>
      <c r="G66" s="1577"/>
      <c r="H66" s="565">
        <f>H71</f>
        <v>0</v>
      </c>
      <c r="I66" s="565">
        <v>0</v>
      </c>
      <c r="J66" s="1564"/>
    </row>
    <row r="67" spans="1:10" s="1" customFormat="1" ht="18" customHeight="1" x14ac:dyDescent="0.25">
      <c r="A67" s="1565" t="s">
        <v>25</v>
      </c>
      <c r="B67" s="1532" t="s">
        <v>1078</v>
      </c>
      <c r="C67" s="614" t="s">
        <v>18</v>
      </c>
      <c r="D67" s="567">
        <f>D68+D69+D70+D71</f>
        <v>294</v>
      </c>
      <c r="E67" s="567">
        <f>E68+E69+E70+E71</f>
        <v>0</v>
      </c>
      <c r="F67" s="567">
        <v>0</v>
      </c>
      <c r="G67" s="1562" t="s">
        <v>1079</v>
      </c>
      <c r="H67" s="567">
        <f>H68+H69+H70+H71</f>
        <v>0</v>
      </c>
      <c r="I67" s="567">
        <v>0</v>
      </c>
      <c r="J67" s="1562" t="s">
        <v>1837</v>
      </c>
    </row>
    <row r="68" spans="1:10" s="1" customFormat="1" ht="72.75" customHeight="1" x14ac:dyDescent="0.25">
      <c r="A68" s="1566"/>
      <c r="B68" s="1560"/>
      <c r="C68" s="622" t="s">
        <v>22</v>
      </c>
      <c r="D68" s="567">
        <v>0</v>
      </c>
      <c r="E68" s="567">
        <v>0</v>
      </c>
      <c r="F68" s="567">
        <v>0</v>
      </c>
      <c r="G68" s="1563"/>
      <c r="H68" s="567">
        <v>0</v>
      </c>
      <c r="I68" s="567">
        <v>0</v>
      </c>
      <c r="J68" s="1563"/>
    </row>
    <row r="69" spans="1:10" s="1" customFormat="1" ht="72.75" customHeight="1" x14ac:dyDescent="0.25">
      <c r="A69" s="1566"/>
      <c r="B69" s="1560"/>
      <c r="C69" s="622" t="s">
        <v>19</v>
      </c>
      <c r="D69" s="567">
        <v>291</v>
      </c>
      <c r="E69" s="567">
        <v>0</v>
      </c>
      <c r="F69" s="567">
        <v>0</v>
      </c>
      <c r="G69" s="1563"/>
      <c r="H69" s="567">
        <v>0</v>
      </c>
      <c r="I69" s="567">
        <v>0</v>
      </c>
      <c r="J69" s="1563"/>
    </row>
    <row r="70" spans="1:10" s="1" customFormat="1" ht="88.5" customHeight="1" x14ac:dyDescent="0.25">
      <c r="A70" s="1566"/>
      <c r="B70" s="1560"/>
      <c r="C70" s="38" t="s">
        <v>23</v>
      </c>
      <c r="D70" s="567">
        <v>3</v>
      </c>
      <c r="E70" s="567">
        <v>0</v>
      </c>
      <c r="F70" s="567">
        <v>0</v>
      </c>
      <c r="G70" s="1563"/>
      <c r="H70" s="567">
        <v>0</v>
      </c>
      <c r="I70" s="567">
        <v>0</v>
      </c>
      <c r="J70" s="1563"/>
    </row>
    <row r="71" spans="1:10" s="1" customFormat="1" ht="57" customHeight="1" x14ac:dyDescent="0.25">
      <c r="A71" s="1567"/>
      <c r="B71" s="1561"/>
      <c r="C71" s="38" t="s">
        <v>24</v>
      </c>
      <c r="D71" s="567">
        <v>0</v>
      </c>
      <c r="E71" s="567">
        <v>0</v>
      </c>
      <c r="F71" s="567">
        <v>0</v>
      </c>
      <c r="G71" s="1564"/>
      <c r="H71" s="567">
        <v>0</v>
      </c>
      <c r="I71" s="567">
        <v>0</v>
      </c>
      <c r="J71" s="1564"/>
    </row>
    <row r="72" spans="1:10" s="1" customFormat="1" ht="15.75" customHeight="1" x14ac:dyDescent="0.25">
      <c r="A72" s="1568"/>
      <c r="B72" s="1517" t="s">
        <v>90</v>
      </c>
      <c r="C72" s="612" t="s">
        <v>18</v>
      </c>
      <c r="D72" s="565">
        <f>D73+D74+D75+D76</f>
        <v>294</v>
      </c>
      <c r="E72" s="565">
        <f>E73+E74+E75+E76</f>
        <v>0</v>
      </c>
      <c r="F72" s="565">
        <v>0</v>
      </c>
      <c r="G72" s="1556"/>
      <c r="H72" s="565">
        <f>H73+H74+H75+H76</f>
        <v>0</v>
      </c>
      <c r="I72" s="565">
        <v>0</v>
      </c>
      <c r="J72" s="1571"/>
    </row>
    <row r="73" spans="1:10" s="1" customFormat="1" ht="70.5" customHeight="1" x14ac:dyDescent="0.25">
      <c r="A73" s="1569"/>
      <c r="B73" s="1517"/>
      <c r="C73" s="612" t="s">
        <v>22</v>
      </c>
      <c r="D73" s="565">
        <f t="shared" ref="D73:E76" si="19">D63</f>
        <v>0</v>
      </c>
      <c r="E73" s="565">
        <f t="shared" si="19"/>
        <v>0</v>
      </c>
      <c r="F73" s="565">
        <v>0</v>
      </c>
      <c r="G73" s="1557"/>
      <c r="H73" s="565">
        <f>H63</f>
        <v>0</v>
      </c>
      <c r="I73" s="565">
        <v>0</v>
      </c>
      <c r="J73" s="1572"/>
    </row>
    <row r="74" spans="1:10" s="1" customFormat="1" ht="72.75" customHeight="1" x14ac:dyDescent="0.25">
      <c r="A74" s="1569"/>
      <c r="B74" s="1517"/>
      <c r="C74" s="612" t="s">
        <v>19</v>
      </c>
      <c r="D74" s="565">
        <f t="shared" si="19"/>
        <v>291</v>
      </c>
      <c r="E74" s="565">
        <f t="shared" si="19"/>
        <v>0</v>
      </c>
      <c r="F74" s="565">
        <v>0</v>
      </c>
      <c r="G74" s="1557"/>
      <c r="H74" s="565">
        <f>H64</f>
        <v>0</v>
      </c>
      <c r="I74" s="565">
        <v>0</v>
      </c>
      <c r="J74" s="1572"/>
    </row>
    <row r="75" spans="1:10" s="1" customFormat="1" ht="90.75" customHeight="1" x14ac:dyDescent="0.25">
      <c r="A75" s="1569"/>
      <c r="B75" s="1517"/>
      <c r="C75" s="612" t="s">
        <v>23</v>
      </c>
      <c r="D75" s="565">
        <f t="shared" si="19"/>
        <v>3</v>
      </c>
      <c r="E75" s="565">
        <f t="shared" si="19"/>
        <v>0</v>
      </c>
      <c r="F75" s="565">
        <v>0</v>
      </c>
      <c r="G75" s="1557"/>
      <c r="H75" s="565">
        <f>H65</f>
        <v>0</v>
      </c>
      <c r="I75" s="565">
        <v>0</v>
      </c>
      <c r="J75" s="1572"/>
    </row>
    <row r="76" spans="1:10" s="1" customFormat="1" ht="57.75" customHeight="1" x14ac:dyDescent="0.25">
      <c r="A76" s="1570"/>
      <c r="B76" s="1517"/>
      <c r="C76" s="612" t="s">
        <v>24</v>
      </c>
      <c r="D76" s="565">
        <f t="shared" si="19"/>
        <v>0</v>
      </c>
      <c r="E76" s="565">
        <f t="shared" si="19"/>
        <v>0</v>
      </c>
      <c r="F76" s="565">
        <v>0</v>
      </c>
      <c r="G76" s="1558"/>
      <c r="H76" s="565">
        <f>H66</f>
        <v>0</v>
      </c>
      <c r="I76" s="565">
        <v>0</v>
      </c>
      <c r="J76" s="1573"/>
    </row>
    <row r="77" spans="1:10" s="1" customFormat="1" x14ac:dyDescent="0.25">
      <c r="A77" s="1547" t="s">
        <v>27</v>
      </c>
      <c r="B77" s="1548"/>
      <c r="C77" s="1548"/>
      <c r="D77" s="1548"/>
      <c r="E77" s="1548"/>
      <c r="F77" s="1548"/>
      <c r="G77" s="1548"/>
      <c r="H77" s="1548"/>
      <c r="I77" s="1548"/>
      <c r="J77" s="1549"/>
    </row>
    <row r="78" spans="1:10" s="1" customFormat="1" ht="21.75" customHeight="1" x14ac:dyDescent="0.25">
      <c r="A78" s="1550" t="s">
        <v>10</v>
      </c>
      <c r="B78" s="1553" t="s">
        <v>1080</v>
      </c>
      <c r="C78" s="612" t="s">
        <v>18</v>
      </c>
      <c r="D78" s="565">
        <f>D79+D80+D81+D82</f>
        <v>7816</v>
      </c>
      <c r="E78" s="565">
        <f>E79+E80+E81+E82</f>
        <v>7815</v>
      </c>
      <c r="F78" s="565">
        <f>E78/D78*100</f>
        <v>99.987205731832134</v>
      </c>
      <c r="G78" s="1556"/>
      <c r="H78" s="565">
        <f>H79+H80+H81+H82</f>
        <v>7815</v>
      </c>
      <c r="I78" s="565">
        <f>H78/D78*100</f>
        <v>99.987205731832134</v>
      </c>
      <c r="J78" s="1556"/>
    </row>
    <row r="79" spans="1:10" s="1" customFormat="1" ht="70.5" customHeight="1" x14ac:dyDescent="0.25">
      <c r="A79" s="1551"/>
      <c r="B79" s="1554"/>
      <c r="C79" s="612" t="s">
        <v>22</v>
      </c>
      <c r="D79" s="565">
        <f t="shared" ref="D79:E82" si="20">D84</f>
        <v>0</v>
      </c>
      <c r="E79" s="565">
        <f t="shared" si="20"/>
        <v>0</v>
      </c>
      <c r="F79" s="565">
        <v>0</v>
      </c>
      <c r="G79" s="1557"/>
      <c r="H79" s="565">
        <f>H84</f>
        <v>0</v>
      </c>
      <c r="I79" s="565">
        <v>0</v>
      </c>
      <c r="J79" s="1557"/>
    </row>
    <row r="80" spans="1:10" s="1" customFormat="1" ht="73.5" customHeight="1" x14ac:dyDescent="0.25">
      <c r="A80" s="1551"/>
      <c r="B80" s="1554"/>
      <c r="C80" s="612" t="s">
        <v>19</v>
      </c>
      <c r="D80" s="565">
        <f t="shared" si="20"/>
        <v>7737</v>
      </c>
      <c r="E80" s="565">
        <f t="shared" si="20"/>
        <v>7736.9</v>
      </c>
      <c r="F80" s="565">
        <f t="shared" ref="F80" si="21">E80/D80*100</f>
        <v>99.998707509370561</v>
      </c>
      <c r="G80" s="1557"/>
      <c r="H80" s="565">
        <f>H85</f>
        <v>7736.9</v>
      </c>
      <c r="I80" s="565">
        <f t="shared" ref="I80:I91" si="22">H80/D80*100</f>
        <v>99.998707509370561</v>
      </c>
      <c r="J80" s="1557"/>
    </row>
    <row r="81" spans="1:18" s="1" customFormat="1" ht="91.5" customHeight="1" x14ac:dyDescent="0.25">
      <c r="A81" s="1551"/>
      <c r="B81" s="1554"/>
      <c r="C81" s="616" t="s">
        <v>23</v>
      </c>
      <c r="D81" s="566">
        <f t="shared" si="20"/>
        <v>79</v>
      </c>
      <c r="E81" s="566">
        <f t="shared" si="20"/>
        <v>78.099999999999994</v>
      </c>
      <c r="F81" s="565">
        <f>E81/D81*100</f>
        <v>98.860759493670884</v>
      </c>
      <c r="G81" s="1557"/>
      <c r="H81" s="566">
        <f>H86</f>
        <v>78.099999999999994</v>
      </c>
      <c r="I81" s="565">
        <f t="shared" si="22"/>
        <v>98.860759493670884</v>
      </c>
      <c r="J81" s="1557"/>
    </row>
    <row r="82" spans="1:18" s="1" customFormat="1" ht="55.5" customHeight="1" x14ac:dyDescent="0.25">
      <c r="A82" s="1552"/>
      <c r="B82" s="1555"/>
      <c r="C82" s="612" t="s">
        <v>24</v>
      </c>
      <c r="D82" s="565">
        <f t="shared" si="20"/>
        <v>0</v>
      </c>
      <c r="E82" s="565">
        <f t="shared" si="20"/>
        <v>0</v>
      </c>
      <c r="F82" s="565">
        <v>0</v>
      </c>
      <c r="G82" s="1558"/>
      <c r="H82" s="565">
        <f>H87</f>
        <v>0</v>
      </c>
      <c r="I82" s="565">
        <v>0</v>
      </c>
      <c r="J82" s="1558"/>
    </row>
    <row r="83" spans="1:18" s="1" customFormat="1" ht="22.5" customHeight="1" x14ac:dyDescent="0.25">
      <c r="A83" s="1542" t="s">
        <v>25</v>
      </c>
      <c r="B83" s="1559" t="s">
        <v>1081</v>
      </c>
      <c r="C83" s="614" t="s">
        <v>18</v>
      </c>
      <c r="D83" s="567">
        <f>D84+D85+D86+D87</f>
        <v>7816</v>
      </c>
      <c r="E83" s="567">
        <f>E84+E85+E86+E87</f>
        <v>7815</v>
      </c>
      <c r="F83" s="567">
        <f>E83/D83*100</f>
        <v>99.987205731832134</v>
      </c>
      <c r="G83" s="1562" t="s">
        <v>1838</v>
      </c>
      <c r="H83" s="567">
        <f>H84+H85+H86+H87</f>
        <v>7815</v>
      </c>
      <c r="I83" s="567">
        <f t="shared" si="22"/>
        <v>99.987205731832134</v>
      </c>
      <c r="J83" s="1542"/>
    </row>
    <row r="84" spans="1:18" s="1" customFormat="1" ht="79.5" customHeight="1" x14ac:dyDescent="0.25">
      <c r="A84" s="1543"/>
      <c r="B84" s="1560"/>
      <c r="C84" s="614" t="s">
        <v>22</v>
      </c>
      <c r="D84" s="567">
        <v>0</v>
      </c>
      <c r="E84" s="567">
        <v>0</v>
      </c>
      <c r="F84" s="567">
        <v>0</v>
      </c>
      <c r="G84" s="1563"/>
      <c r="H84" s="567">
        <v>0</v>
      </c>
      <c r="I84" s="567">
        <v>0</v>
      </c>
      <c r="J84" s="1543"/>
    </row>
    <row r="85" spans="1:18" s="1" customFormat="1" ht="80.25" customHeight="1" x14ac:dyDescent="0.25">
      <c r="A85" s="1543"/>
      <c r="B85" s="1560"/>
      <c r="C85" s="614" t="s">
        <v>19</v>
      </c>
      <c r="D85" s="567">
        <v>7737</v>
      </c>
      <c r="E85" s="567">
        <v>7736.9</v>
      </c>
      <c r="F85" s="567">
        <f t="shared" ref="F85:F86" si="23">E85/D85*100</f>
        <v>99.998707509370561</v>
      </c>
      <c r="G85" s="1563"/>
      <c r="H85" s="567">
        <v>7736.9</v>
      </c>
      <c r="I85" s="567">
        <f t="shared" si="22"/>
        <v>99.998707509370561</v>
      </c>
      <c r="J85" s="1543"/>
    </row>
    <row r="86" spans="1:18" s="1" customFormat="1" ht="99" customHeight="1" x14ac:dyDescent="0.25">
      <c r="A86" s="1543"/>
      <c r="B86" s="1560"/>
      <c r="C86" s="614" t="s">
        <v>23</v>
      </c>
      <c r="D86" s="567">
        <v>79</v>
      </c>
      <c r="E86" s="567">
        <v>78.099999999999994</v>
      </c>
      <c r="F86" s="567">
        <f t="shared" si="23"/>
        <v>98.860759493670884</v>
      </c>
      <c r="G86" s="1563"/>
      <c r="H86" s="567">
        <v>78.099999999999994</v>
      </c>
      <c r="I86" s="567">
        <f t="shared" si="22"/>
        <v>98.860759493670884</v>
      </c>
      <c r="J86" s="1543"/>
    </row>
    <row r="87" spans="1:18" s="1" customFormat="1" ht="68.25" customHeight="1" x14ac:dyDescent="0.25">
      <c r="A87" s="1544"/>
      <c r="B87" s="1561"/>
      <c r="C87" s="614" t="s">
        <v>24</v>
      </c>
      <c r="D87" s="567">
        <v>0</v>
      </c>
      <c r="E87" s="567">
        <v>0</v>
      </c>
      <c r="F87" s="567">
        <v>0</v>
      </c>
      <c r="G87" s="1564"/>
      <c r="H87" s="567">
        <v>0</v>
      </c>
      <c r="I87" s="567">
        <v>0</v>
      </c>
      <c r="J87" s="1544"/>
      <c r="R87" s="473"/>
    </row>
    <row r="88" spans="1:18" s="1" customFormat="1" ht="18" customHeight="1" x14ac:dyDescent="0.25">
      <c r="A88" s="1542"/>
      <c r="B88" s="1377" t="s">
        <v>352</v>
      </c>
      <c r="C88" s="612" t="s">
        <v>18</v>
      </c>
      <c r="D88" s="565">
        <f>D89+D90+D91+D92</f>
        <v>7816</v>
      </c>
      <c r="E88" s="565">
        <f>E89+E90+E91+E92</f>
        <v>7815</v>
      </c>
      <c r="F88" s="565">
        <f>E88/D88*100</f>
        <v>99.987205731832134</v>
      </c>
      <c r="G88" s="1528"/>
      <c r="H88" s="565">
        <f>H89+H90+H91+H92</f>
        <v>7815</v>
      </c>
      <c r="I88" s="565">
        <f t="shared" si="22"/>
        <v>99.987205731832134</v>
      </c>
      <c r="J88" s="1528"/>
    </row>
    <row r="89" spans="1:18" s="1" customFormat="1" ht="74.25" customHeight="1" x14ac:dyDescent="0.25">
      <c r="A89" s="1543"/>
      <c r="B89" s="1378"/>
      <c r="C89" s="612" t="s">
        <v>22</v>
      </c>
      <c r="D89" s="565">
        <f>D79</f>
        <v>0</v>
      </c>
      <c r="E89" s="565">
        <f>E79</f>
        <v>0</v>
      </c>
      <c r="F89" s="565">
        <v>0</v>
      </c>
      <c r="G89" s="1529"/>
      <c r="H89" s="565">
        <f>H79</f>
        <v>0</v>
      </c>
      <c r="I89" s="565">
        <v>0</v>
      </c>
      <c r="J89" s="1529"/>
    </row>
    <row r="90" spans="1:18" s="1" customFormat="1" ht="72.75" customHeight="1" x14ac:dyDescent="0.25">
      <c r="A90" s="1543"/>
      <c r="B90" s="1378"/>
      <c r="C90" s="612" t="s">
        <v>19</v>
      </c>
      <c r="D90" s="565">
        <f>D80</f>
        <v>7737</v>
      </c>
      <c r="E90" s="565">
        <f t="shared" ref="E90:E92" si="24">E80</f>
        <v>7736.9</v>
      </c>
      <c r="F90" s="565">
        <f>E90/D90*100</f>
        <v>99.998707509370561</v>
      </c>
      <c r="G90" s="1529"/>
      <c r="H90" s="565">
        <f t="shared" ref="H90:H92" si="25">H80</f>
        <v>7736.9</v>
      </c>
      <c r="I90" s="565">
        <f t="shared" si="22"/>
        <v>99.998707509370561</v>
      </c>
      <c r="J90" s="1529"/>
    </row>
    <row r="91" spans="1:18" s="1" customFormat="1" ht="90" x14ac:dyDescent="0.25">
      <c r="A91" s="1543"/>
      <c r="B91" s="1378"/>
      <c r="C91" s="612" t="s">
        <v>23</v>
      </c>
      <c r="D91" s="565">
        <f>D81</f>
        <v>79</v>
      </c>
      <c r="E91" s="565">
        <f t="shared" si="24"/>
        <v>78.099999999999994</v>
      </c>
      <c r="F91" s="565">
        <f>E91/D91*100</f>
        <v>98.860759493670884</v>
      </c>
      <c r="G91" s="1529"/>
      <c r="H91" s="565">
        <f t="shared" si="25"/>
        <v>78.099999999999994</v>
      </c>
      <c r="I91" s="565">
        <f t="shared" si="22"/>
        <v>98.860759493670884</v>
      </c>
      <c r="J91" s="1529"/>
    </row>
    <row r="92" spans="1:18" s="1" customFormat="1" ht="55.5" customHeight="1" x14ac:dyDescent="0.25">
      <c r="A92" s="1544"/>
      <c r="B92" s="1379"/>
      <c r="C92" s="612" t="s">
        <v>24</v>
      </c>
      <c r="D92" s="565">
        <f>D82</f>
        <v>0</v>
      </c>
      <c r="E92" s="565">
        <f t="shared" si="24"/>
        <v>0</v>
      </c>
      <c r="F92" s="565">
        <v>0</v>
      </c>
      <c r="G92" s="1530"/>
      <c r="H92" s="565">
        <f t="shared" si="25"/>
        <v>0</v>
      </c>
      <c r="I92" s="565">
        <v>0</v>
      </c>
      <c r="J92" s="1530"/>
    </row>
    <row r="93" spans="1:18" s="1" customFormat="1" x14ac:dyDescent="0.25">
      <c r="A93" s="1517" t="s">
        <v>1082</v>
      </c>
      <c r="B93" s="1517"/>
      <c r="C93" s="1517"/>
      <c r="D93" s="1517"/>
      <c r="E93" s="1517"/>
      <c r="F93" s="1517"/>
      <c r="G93" s="1517"/>
      <c r="H93" s="1517"/>
      <c r="I93" s="1517"/>
      <c r="J93" s="1517"/>
    </row>
    <row r="94" spans="1:18" s="1" customFormat="1" ht="18" customHeight="1" x14ac:dyDescent="0.25">
      <c r="A94" s="1545" t="s">
        <v>10</v>
      </c>
      <c r="B94" s="1546" t="s">
        <v>1083</v>
      </c>
      <c r="C94" s="1528"/>
      <c r="D94" s="1525">
        <v>0</v>
      </c>
      <c r="E94" s="1525">
        <v>0</v>
      </c>
      <c r="F94" s="1525">
        <v>0</v>
      </c>
      <c r="G94" s="1528"/>
      <c r="H94" s="1525">
        <v>0</v>
      </c>
      <c r="I94" s="1525">
        <v>0</v>
      </c>
      <c r="J94" s="1528"/>
    </row>
    <row r="95" spans="1:18" s="1" customFormat="1" ht="72" customHeight="1" x14ac:dyDescent="0.25">
      <c r="A95" s="1545"/>
      <c r="B95" s="1546"/>
      <c r="C95" s="1529"/>
      <c r="D95" s="1526"/>
      <c r="E95" s="1526"/>
      <c r="F95" s="1526"/>
      <c r="G95" s="1529"/>
      <c r="H95" s="1526"/>
      <c r="I95" s="1526"/>
      <c r="J95" s="1529"/>
    </row>
    <row r="96" spans="1:18" s="1" customFormat="1" ht="70.5" customHeight="1" x14ac:dyDescent="0.25">
      <c r="A96" s="1545"/>
      <c r="B96" s="1546"/>
      <c r="C96" s="1529"/>
      <c r="D96" s="1526"/>
      <c r="E96" s="1526"/>
      <c r="F96" s="1526"/>
      <c r="G96" s="1529"/>
      <c r="H96" s="1526"/>
      <c r="I96" s="1526"/>
      <c r="J96" s="1529"/>
    </row>
    <row r="97" spans="1:10" s="1" customFormat="1" x14ac:dyDescent="0.25">
      <c r="A97" s="1545"/>
      <c r="B97" s="1546"/>
      <c r="C97" s="1529"/>
      <c r="D97" s="1526"/>
      <c r="E97" s="1526"/>
      <c r="F97" s="1526"/>
      <c r="G97" s="1529"/>
      <c r="H97" s="1526"/>
      <c r="I97" s="1526"/>
      <c r="J97" s="1529"/>
    </row>
    <row r="98" spans="1:10" s="1" customFormat="1" ht="75.75" customHeight="1" x14ac:dyDescent="0.25">
      <c r="A98" s="1545"/>
      <c r="B98" s="1546"/>
      <c r="C98" s="1530"/>
      <c r="D98" s="1527"/>
      <c r="E98" s="1527"/>
      <c r="F98" s="1527"/>
      <c r="G98" s="1530"/>
      <c r="H98" s="1527"/>
      <c r="I98" s="1527"/>
      <c r="J98" s="1530"/>
    </row>
    <row r="99" spans="1:10" s="1" customFormat="1" ht="18" customHeight="1" x14ac:dyDescent="0.25">
      <c r="A99" s="1531" t="s">
        <v>25</v>
      </c>
      <c r="B99" s="1532" t="s">
        <v>1084</v>
      </c>
      <c r="C99" s="1533" t="s">
        <v>1085</v>
      </c>
      <c r="D99" s="1534"/>
      <c r="E99" s="1534"/>
      <c r="F99" s="1534"/>
      <c r="G99" s="1534"/>
      <c r="H99" s="1534"/>
      <c r="I99" s="1534"/>
      <c r="J99" s="1535"/>
    </row>
    <row r="100" spans="1:10" s="1" customFormat="1" x14ac:dyDescent="0.25">
      <c r="A100" s="1531"/>
      <c r="B100" s="1532"/>
      <c r="C100" s="1536"/>
      <c r="D100" s="1537"/>
      <c r="E100" s="1537"/>
      <c r="F100" s="1537"/>
      <c r="G100" s="1537"/>
      <c r="H100" s="1537"/>
      <c r="I100" s="1537"/>
      <c r="J100" s="1538"/>
    </row>
    <row r="101" spans="1:10" s="1" customFormat="1" x14ac:dyDescent="0.25">
      <c r="A101" s="1531"/>
      <c r="B101" s="1532"/>
      <c r="C101" s="1536"/>
      <c r="D101" s="1537"/>
      <c r="E101" s="1537"/>
      <c r="F101" s="1537"/>
      <c r="G101" s="1537"/>
      <c r="H101" s="1537"/>
      <c r="I101" s="1537"/>
      <c r="J101" s="1538"/>
    </row>
    <row r="102" spans="1:10" s="1" customFormat="1" x14ac:dyDescent="0.25">
      <c r="A102" s="1531"/>
      <c r="B102" s="1532"/>
      <c r="C102" s="1536"/>
      <c r="D102" s="1537"/>
      <c r="E102" s="1537"/>
      <c r="F102" s="1537"/>
      <c r="G102" s="1537"/>
      <c r="H102" s="1537"/>
      <c r="I102" s="1537"/>
      <c r="J102" s="1538"/>
    </row>
    <row r="103" spans="1:10" s="1" customFormat="1" ht="147" customHeight="1" x14ac:dyDescent="0.25">
      <c r="A103" s="1531"/>
      <c r="B103" s="1532"/>
      <c r="C103" s="1539"/>
      <c r="D103" s="1540"/>
      <c r="E103" s="1540"/>
      <c r="F103" s="1540"/>
      <c r="G103" s="1540"/>
      <c r="H103" s="1540"/>
      <c r="I103" s="1540"/>
      <c r="J103" s="1541"/>
    </row>
    <row r="104" spans="1:10" s="1" customFormat="1" ht="207" customHeight="1" x14ac:dyDescent="0.25">
      <c r="A104" s="624" t="s">
        <v>14</v>
      </c>
      <c r="B104" s="612" t="s">
        <v>1086</v>
      </c>
      <c r="C104" s="625"/>
      <c r="D104" s="565">
        <v>0</v>
      </c>
      <c r="E104" s="565">
        <v>0</v>
      </c>
      <c r="F104" s="565">
        <v>0</v>
      </c>
      <c r="G104" s="625"/>
      <c r="H104" s="565">
        <v>0</v>
      </c>
      <c r="I104" s="565">
        <v>0</v>
      </c>
      <c r="J104" s="625"/>
    </row>
    <row r="105" spans="1:10" s="1" customFormat="1" ht="138" customHeight="1" x14ac:dyDescent="0.25">
      <c r="A105" s="626" t="s">
        <v>79</v>
      </c>
      <c r="B105" s="34" t="s">
        <v>1087</v>
      </c>
      <c r="C105" s="1519" t="s">
        <v>1088</v>
      </c>
      <c r="D105" s="1520"/>
      <c r="E105" s="1520"/>
      <c r="F105" s="1520"/>
      <c r="G105" s="1520"/>
      <c r="H105" s="1520"/>
      <c r="I105" s="1520"/>
      <c r="J105" s="1521"/>
    </row>
    <row r="106" spans="1:10" s="1" customFormat="1" ht="157.5" customHeight="1" x14ac:dyDescent="0.25">
      <c r="A106" s="626"/>
      <c r="B106" s="34" t="s">
        <v>1089</v>
      </c>
      <c r="C106" s="1447" t="s">
        <v>1088</v>
      </c>
      <c r="D106" s="1447"/>
      <c r="E106" s="1447"/>
      <c r="F106" s="1447"/>
      <c r="G106" s="1447"/>
      <c r="H106" s="1447"/>
      <c r="I106" s="1447"/>
      <c r="J106" s="1447"/>
    </row>
    <row r="107" spans="1:10" s="1" customFormat="1" ht="150" customHeight="1" x14ac:dyDescent="0.25">
      <c r="A107" s="624" t="s">
        <v>16</v>
      </c>
      <c r="B107" s="612" t="s">
        <v>1090</v>
      </c>
      <c r="C107" s="582"/>
      <c r="D107" s="565">
        <v>0</v>
      </c>
      <c r="E107" s="565">
        <v>0</v>
      </c>
      <c r="F107" s="565">
        <v>0</v>
      </c>
      <c r="G107" s="565"/>
      <c r="H107" s="565">
        <v>0</v>
      </c>
      <c r="I107" s="565">
        <v>0</v>
      </c>
      <c r="J107" s="565"/>
    </row>
    <row r="108" spans="1:10" s="1" customFormat="1" ht="223.5" customHeight="1" x14ac:dyDescent="0.25">
      <c r="A108" s="613" t="s">
        <v>20</v>
      </c>
      <c r="B108" s="614" t="s">
        <v>1091</v>
      </c>
      <c r="C108" s="1522" t="s">
        <v>1088</v>
      </c>
      <c r="D108" s="1523"/>
      <c r="E108" s="1523"/>
      <c r="F108" s="1523"/>
      <c r="G108" s="1523"/>
      <c r="H108" s="1523"/>
      <c r="I108" s="1523"/>
      <c r="J108" s="1524"/>
    </row>
    <row r="109" spans="1:10" s="1" customFormat="1" ht="18" customHeight="1" x14ac:dyDescent="0.25">
      <c r="A109" s="1516"/>
      <c r="B109" s="1517" t="s">
        <v>91</v>
      </c>
      <c r="C109" s="612" t="s">
        <v>18</v>
      </c>
      <c r="D109" s="565">
        <f>D110+D111+D112+D113</f>
        <v>0</v>
      </c>
      <c r="E109" s="565">
        <f>E110+E111+E112+E113</f>
        <v>0</v>
      </c>
      <c r="F109" s="565">
        <v>0</v>
      </c>
      <c r="G109" s="1518"/>
      <c r="H109" s="565">
        <f>H110+H111+H112+H113</f>
        <v>0</v>
      </c>
      <c r="I109" s="565">
        <v>0</v>
      </c>
      <c r="J109" s="1518"/>
    </row>
    <row r="110" spans="1:10" s="1" customFormat="1" ht="72" x14ac:dyDescent="0.25">
      <c r="A110" s="1516"/>
      <c r="B110" s="1517"/>
      <c r="C110" s="612" t="s">
        <v>22</v>
      </c>
      <c r="D110" s="565">
        <v>0</v>
      </c>
      <c r="E110" s="565">
        <v>0</v>
      </c>
      <c r="F110" s="565">
        <v>0</v>
      </c>
      <c r="G110" s="1518"/>
      <c r="H110" s="565">
        <v>0</v>
      </c>
      <c r="I110" s="565">
        <v>0</v>
      </c>
      <c r="J110" s="1518"/>
    </row>
    <row r="111" spans="1:10" s="1" customFormat="1" ht="74.25" customHeight="1" x14ac:dyDescent="0.25">
      <c r="A111" s="1516"/>
      <c r="B111" s="1517"/>
      <c r="C111" s="612" t="s">
        <v>19</v>
      </c>
      <c r="D111" s="565">
        <v>0</v>
      </c>
      <c r="E111" s="565">
        <v>0</v>
      </c>
      <c r="F111" s="565">
        <v>0</v>
      </c>
      <c r="G111" s="1518"/>
      <c r="H111" s="565">
        <v>0</v>
      </c>
      <c r="I111" s="565">
        <v>0</v>
      </c>
      <c r="J111" s="1518"/>
    </row>
    <row r="112" spans="1:10" s="1" customFormat="1" ht="90" x14ac:dyDescent="0.25">
      <c r="A112" s="1516"/>
      <c r="B112" s="1517"/>
      <c r="C112" s="612" t="s">
        <v>23</v>
      </c>
      <c r="D112" s="565">
        <v>0</v>
      </c>
      <c r="E112" s="565">
        <v>0</v>
      </c>
      <c r="F112" s="565">
        <v>0</v>
      </c>
      <c r="G112" s="1518"/>
      <c r="H112" s="565">
        <v>0</v>
      </c>
      <c r="I112" s="565">
        <v>0</v>
      </c>
      <c r="J112" s="1518"/>
    </row>
    <row r="113" spans="1:10" s="1" customFormat="1" ht="57" customHeight="1" x14ac:dyDescent="0.25">
      <c r="A113" s="1516"/>
      <c r="B113" s="1517"/>
      <c r="C113" s="612" t="s">
        <v>24</v>
      </c>
      <c r="D113" s="565">
        <v>0</v>
      </c>
      <c r="E113" s="565">
        <v>0</v>
      </c>
      <c r="F113" s="565">
        <v>0</v>
      </c>
      <c r="G113" s="1518"/>
      <c r="H113" s="565">
        <v>0</v>
      </c>
      <c r="I113" s="565">
        <v>0</v>
      </c>
      <c r="J113" s="1518"/>
    </row>
    <row r="114" spans="1:10" s="1" customFormat="1" ht="18" customHeight="1" x14ac:dyDescent="0.25">
      <c r="A114" s="1516"/>
      <c r="B114" s="1517" t="s">
        <v>29</v>
      </c>
      <c r="C114" s="612" t="s">
        <v>18</v>
      </c>
      <c r="D114" s="565">
        <f>D115+D116+D117+D118</f>
        <v>130606.2</v>
      </c>
      <c r="E114" s="565">
        <f>E115+E116+E117+E118</f>
        <v>37595.399999999994</v>
      </c>
      <c r="F114" s="565">
        <f>E114/D114*100</f>
        <v>28.785310345144406</v>
      </c>
      <c r="G114" s="1518"/>
      <c r="H114" s="565">
        <f>H115+H116+H117+H118</f>
        <v>37595.399999999994</v>
      </c>
      <c r="I114" s="565">
        <f>H114/D114*100</f>
        <v>28.785310345144406</v>
      </c>
      <c r="J114" s="1518"/>
    </row>
    <row r="115" spans="1:10" s="1" customFormat="1" ht="74.25" customHeight="1" x14ac:dyDescent="0.25">
      <c r="A115" s="1516"/>
      <c r="B115" s="1517"/>
      <c r="C115" s="612" t="s">
        <v>22</v>
      </c>
      <c r="D115" s="565">
        <f t="shared" ref="D115:E118" si="26">D25+D41+D57+D73+D89+D110</f>
        <v>602.5</v>
      </c>
      <c r="E115" s="565">
        <f t="shared" si="26"/>
        <v>602.4</v>
      </c>
      <c r="F115" s="565">
        <f t="shared" ref="F115:F118" si="27">E115/D115*100</f>
        <v>99.983402489626556</v>
      </c>
      <c r="G115" s="1518"/>
      <c r="H115" s="565">
        <f>H25+H41+H57+H73+H89+H110</f>
        <v>602.4</v>
      </c>
      <c r="I115" s="565">
        <f t="shared" ref="I115:I118" si="28">H115/D115*100</f>
        <v>99.983402489626556</v>
      </c>
      <c r="J115" s="1518"/>
    </row>
    <row r="116" spans="1:10" s="1" customFormat="1" ht="75" customHeight="1" x14ac:dyDescent="0.25">
      <c r="A116" s="1516"/>
      <c r="B116" s="1517"/>
      <c r="C116" s="612" t="s">
        <v>19</v>
      </c>
      <c r="D116" s="565">
        <f t="shared" si="26"/>
        <v>102971.7</v>
      </c>
      <c r="E116" s="565">
        <f t="shared" si="26"/>
        <v>11542.199999999999</v>
      </c>
      <c r="F116" s="565">
        <f t="shared" si="27"/>
        <v>11.209099199100335</v>
      </c>
      <c r="G116" s="1518"/>
      <c r="H116" s="565">
        <f t="shared" ref="H116:H118" si="29">H26+H42+H58+H74+H90+H111</f>
        <v>11542.199999999999</v>
      </c>
      <c r="I116" s="565">
        <f t="shared" si="28"/>
        <v>11.209099199100335</v>
      </c>
      <c r="J116" s="1518"/>
    </row>
    <row r="117" spans="1:10" s="1" customFormat="1" ht="90" x14ac:dyDescent="0.25">
      <c r="A117" s="1516"/>
      <c r="B117" s="1517"/>
      <c r="C117" s="612" t="s">
        <v>23</v>
      </c>
      <c r="D117" s="565">
        <f t="shared" si="26"/>
        <v>4632</v>
      </c>
      <c r="E117" s="565">
        <f t="shared" si="26"/>
        <v>3050.7999999999997</v>
      </c>
      <c r="F117" s="565">
        <f t="shared" si="27"/>
        <v>65.86355785837651</v>
      </c>
      <c r="G117" s="1518"/>
      <c r="H117" s="565">
        <f t="shared" si="29"/>
        <v>3050.7999999999997</v>
      </c>
      <c r="I117" s="565">
        <f t="shared" si="28"/>
        <v>65.86355785837651</v>
      </c>
      <c r="J117" s="1518"/>
    </row>
    <row r="118" spans="1:10" s="1" customFormat="1" ht="63" customHeight="1" x14ac:dyDescent="0.25">
      <c r="A118" s="1516"/>
      <c r="B118" s="1517"/>
      <c r="C118" s="612" t="s">
        <v>24</v>
      </c>
      <c r="D118" s="565">
        <f t="shared" si="26"/>
        <v>22400</v>
      </c>
      <c r="E118" s="565">
        <f t="shared" si="26"/>
        <v>22400</v>
      </c>
      <c r="F118" s="565">
        <f t="shared" si="27"/>
        <v>100</v>
      </c>
      <c r="G118" s="1518"/>
      <c r="H118" s="565">
        <f t="shared" si="29"/>
        <v>22400</v>
      </c>
      <c r="I118" s="565">
        <f t="shared" si="28"/>
        <v>100</v>
      </c>
      <c r="J118" s="1518"/>
    </row>
  </sheetData>
  <mergeCells count="107">
    <mergeCell ref="A1:J1"/>
    <mergeCell ref="A2:J2"/>
    <mergeCell ref="A3:J3"/>
    <mergeCell ref="B6:J6"/>
    <mergeCell ref="A11:A12"/>
    <mergeCell ref="B11:B12"/>
    <mergeCell ref="C11:C12"/>
    <mergeCell ref="D11:D12"/>
    <mergeCell ref="E11:E12"/>
    <mergeCell ref="F11:F12"/>
    <mergeCell ref="A19:A21"/>
    <mergeCell ref="B19:B21"/>
    <mergeCell ref="G19:G21"/>
    <mergeCell ref="J19:J21"/>
    <mergeCell ref="B22:B23"/>
    <mergeCell ref="G22:G23"/>
    <mergeCell ref="J22:J23"/>
    <mergeCell ref="G11:G12"/>
    <mergeCell ref="H11:H12"/>
    <mergeCell ref="I11:I12"/>
    <mergeCell ref="J11:J12"/>
    <mergeCell ref="C13:J13"/>
    <mergeCell ref="A14:A18"/>
    <mergeCell ref="B14:B18"/>
    <mergeCell ref="G14:G18"/>
    <mergeCell ref="J14:J18"/>
    <mergeCell ref="A35:A39"/>
    <mergeCell ref="B35:B39"/>
    <mergeCell ref="G35:G39"/>
    <mergeCell ref="J35:J39"/>
    <mergeCell ref="A40:A44"/>
    <mergeCell ref="B40:B44"/>
    <mergeCell ref="G40:G44"/>
    <mergeCell ref="J40:J44"/>
    <mergeCell ref="A24:A28"/>
    <mergeCell ref="B24:B28"/>
    <mergeCell ref="G24:G28"/>
    <mergeCell ref="J24:J28"/>
    <mergeCell ref="A29:J29"/>
    <mergeCell ref="A30:A34"/>
    <mergeCell ref="B30:B34"/>
    <mergeCell ref="G30:G34"/>
    <mergeCell ref="J30:J34"/>
    <mergeCell ref="A45:J45"/>
    <mergeCell ref="A46:A50"/>
    <mergeCell ref="B46:B50"/>
    <mergeCell ref="G46:G50"/>
    <mergeCell ref="J46:J50"/>
    <mergeCell ref="A51:A55"/>
    <mergeCell ref="B51:B55"/>
    <mergeCell ref="G51:G55"/>
    <mergeCell ref="J51:J55"/>
    <mergeCell ref="A67:A71"/>
    <mergeCell ref="B67:B71"/>
    <mergeCell ref="G67:G71"/>
    <mergeCell ref="J67:J71"/>
    <mergeCell ref="A72:A76"/>
    <mergeCell ref="B72:B76"/>
    <mergeCell ref="G72:G76"/>
    <mergeCell ref="J72:J76"/>
    <mergeCell ref="A56:A60"/>
    <mergeCell ref="B56:B60"/>
    <mergeCell ref="G56:G60"/>
    <mergeCell ref="J56:J60"/>
    <mergeCell ref="A61:J61"/>
    <mergeCell ref="A62:A66"/>
    <mergeCell ref="B62:B66"/>
    <mergeCell ref="G62:G66"/>
    <mergeCell ref="J62:J66"/>
    <mergeCell ref="A77:J77"/>
    <mergeCell ref="A78:A82"/>
    <mergeCell ref="B78:B82"/>
    <mergeCell ref="G78:G82"/>
    <mergeCell ref="J78:J82"/>
    <mergeCell ref="A83:A87"/>
    <mergeCell ref="B83:B87"/>
    <mergeCell ref="G83:G87"/>
    <mergeCell ref="J83:J87"/>
    <mergeCell ref="F94:F98"/>
    <mergeCell ref="G94:G98"/>
    <mergeCell ref="H94:H98"/>
    <mergeCell ref="I94:I98"/>
    <mergeCell ref="J94:J98"/>
    <mergeCell ref="A99:A103"/>
    <mergeCell ref="B99:B103"/>
    <mergeCell ref="C99:J103"/>
    <mergeCell ref="A88:A92"/>
    <mergeCell ref="B88:B92"/>
    <mergeCell ref="G88:G92"/>
    <mergeCell ref="J88:J92"/>
    <mergeCell ref="A93:J93"/>
    <mergeCell ref="A94:A98"/>
    <mergeCell ref="B94:B98"/>
    <mergeCell ref="C94:C98"/>
    <mergeCell ref="D94:D98"/>
    <mergeCell ref="E94:E98"/>
    <mergeCell ref="A114:A118"/>
    <mergeCell ref="B114:B118"/>
    <mergeCell ref="G114:G118"/>
    <mergeCell ref="J114:J118"/>
    <mergeCell ref="C105:J105"/>
    <mergeCell ref="C106:J106"/>
    <mergeCell ref="C108:J108"/>
    <mergeCell ref="A109:A113"/>
    <mergeCell ref="B109:B113"/>
    <mergeCell ref="G109:G113"/>
    <mergeCell ref="J109:J113"/>
  </mergeCells>
  <pageMargins left="0.78740157480314965" right="0.39370078740157483" top="0.78740157480314965" bottom="0.78740157480314965" header="0.31496062992125984" footer="0.39370078740157483"/>
  <pageSetup paperSize="9" scale="62" firstPageNumber="114" fitToHeight="0" orientation="landscape" useFirstPageNumber="1" r:id="rId1"/>
  <headerFooter>
    <oddFooter>&amp;R&amp;"Arial,обычный"&amp;14&amp;P</oddFooter>
  </headerFooter>
  <rowBreaks count="9" manualBreakCount="9">
    <brk id="21" max="16383" man="1"/>
    <brk id="28" max="16383" man="1"/>
    <brk id="39" max="16383" man="1"/>
    <brk id="50" max="16383" man="1"/>
    <brk id="60" max="16383" man="1"/>
    <brk id="71" max="16383" man="1"/>
    <brk id="82" max="16383" man="1"/>
    <brk id="92" max="16383" man="1"/>
    <brk id="108"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91"/>
  <sheetViews>
    <sheetView topLeftCell="A61" zoomScale="60" zoomScaleNormal="60" zoomScaleSheetLayoutView="70" zoomScalePageLayoutView="70" workbookViewId="0">
      <selection activeCell="O67" sqref="O67"/>
    </sheetView>
  </sheetViews>
  <sheetFormatPr defaultColWidth="11.42578125" defaultRowHeight="18" x14ac:dyDescent="0.25"/>
  <cols>
    <col min="1" max="1" width="8.7109375" style="8" customWidth="1"/>
    <col min="2" max="2" width="45.7109375" style="401" customWidth="1"/>
    <col min="3" max="3" width="15.7109375" style="401" customWidth="1"/>
    <col min="4" max="5" width="17.7109375" style="10" customWidth="1"/>
    <col min="6" max="6" width="12.7109375" style="10" customWidth="1"/>
    <col min="7" max="7" width="35.7109375" style="400" customWidth="1"/>
    <col min="8" max="8" width="17.7109375" style="10" customWidth="1"/>
    <col min="9" max="9" width="12.7109375" style="10" customWidth="1"/>
    <col min="10" max="10" width="30.7109375" style="400" customWidth="1"/>
    <col min="11" max="11" width="40.42578125" style="9" customWidth="1"/>
    <col min="12" max="256" width="11.42578125" style="9"/>
    <col min="257" max="257" width="8.7109375" style="9" customWidth="1"/>
    <col min="258" max="258" width="45.7109375" style="9" customWidth="1"/>
    <col min="259" max="259" width="15.7109375" style="9" customWidth="1"/>
    <col min="260" max="261" width="17.7109375" style="9" customWidth="1"/>
    <col min="262" max="262" width="15.28515625" style="9" customWidth="1"/>
    <col min="263" max="263" width="35.7109375" style="9" customWidth="1"/>
    <col min="264" max="264" width="17.7109375" style="9" customWidth="1"/>
    <col min="265" max="265" width="15.28515625" style="9" customWidth="1"/>
    <col min="266" max="266" width="30.7109375" style="9" customWidth="1"/>
    <col min="267" max="267" width="40.42578125" style="9" customWidth="1"/>
    <col min="268" max="512" width="11.42578125" style="9"/>
    <col min="513" max="513" width="8.7109375" style="9" customWidth="1"/>
    <col min="514" max="514" width="45.7109375" style="9" customWidth="1"/>
    <col min="515" max="515" width="15.7109375" style="9" customWidth="1"/>
    <col min="516" max="517" width="17.7109375" style="9" customWidth="1"/>
    <col min="518" max="518" width="15.28515625" style="9" customWidth="1"/>
    <col min="519" max="519" width="35.7109375" style="9" customWidth="1"/>
    <col min="520" max="520" width="17.7109375" style="9" customWidth="1"/>
    <col min="521" max="521" width="15.28515625" style="9" customWidth="1"/>
    <col min="522" max="522" width="30.7109375" style="9" customWidth="1"/>
    <col min="523" max="523" width="40.42578125" style="9" customWidth="1"/>
    <col min="524" max="768" width="11.42578125" style="9"/>
    <col min="769" max="769" width="8.7109375" style="9" customWidth="1"/>
    <col min="770" max="770" width="45.7109375" style="9" customWidth="1"/>
    <col min="771" max="771" width="15.7109375" style="9" customWidth="1"/>
    <col min="772" max="773" width="17.7109375" style="9" customWidth="1"/>
    <col min="774" max="774" width="15.28515625" style="9" customWidth="1"/>
    <col min="775" max="775" width="35.7109375" style="9" customWidth="1"/>
    <col min="776" max="776" width="17.7109375" style="9" customWidth="1"/>
    <col min="777" max="777" width="15.28515625" style="9" customWidth="1"/>
    <col min="778" max="778" width="30.7109375" style="9" customWidth="1"/>
    <col min="779" max="779" width="40.42578125" style="9" customWidth="1"/>
    <col min="780" max="1024" width="11.42578125" style="9"/>
    <col min="1025" max="1025" width="8.7109375" style="9" customWidth="1"/>
    <col min="1026" max="1026" width="45.7109375" style="9" customWidth="1"/>
    <col min="1027" max="1027" width="15.7109375" style="9" customWidth="1"/>
    <col min="1028" max="1029" width="17.7109375" style="9" customWidth="1"/>
    <col min="1030" max="1030" width="15.28515625" style="9" customWidth="1"/>
    <col min="1031" max="1031" width="35.7109375" style="9" customWidth="1"/>
    <col min="1032" max="1032" width="17.7109375" style="9" customWidth="1"/>
    <col min="1033" max="1033" width="15.28515625" style="9" customWidth="1"/>
    <col min="1034" max="1034" width="30.7109375" style="9" customWidth="1"/>
    <col min="1035" max="1035" width="40.42578125" style="9" customWidth="1"/>
    <col min="1036" max="1280" width="11.42578125" style="9"/>
    <col min="1281" max="1281" width="8.7109375" style="9" customWidth="1"/>
    <col min="1282" max="1282" width="45.7109375" style="9" customWidth="1"/>
    <col min="1283" max="1283" width="15.7109375" style="9" customWidth="1"/>
    <col min="1284" max="1285" width="17.7109375" style="9" customWidth="1"/>
    <col min="1286" max="1286" width="15.28515625" style="9" customWidth="1"/>
    <col min="1287" max="1287" width="35.7109375" style="9" customWidth="1"/>
    <col min="1288" max="1288" width="17.7109375" style="9" customWidth="1"/>
    <col min="1289" max="1289" width="15.28515625" style="9" customWidth="1"/>
    <col min="1290" max="1290" width="30.7109375" style="9" customWidth="1"/>
    <col min="1291" max="1291" width="40.42578125" style="9" customWidth="1"/>
    <col min="1292" max="1536" width="11.42578125" style="9"/>
    <col min="1537" max="1537" width="8.7109375" style="9" customWidth="1"/>
    <col min="1538" max="1538" width="45.7109375" style="9" customWidth="1"/>
    <col min="1539" max="1539" width="15.7109375" style="9" customWidth="1"/>
    <col min="1540" max="1541" width="17.7109375" style="9" customWidth="1"/>
    <col min="1542" max="1542" width="15.28515625" style="9" customWidth="1"/>
    <col min="1543" max="1543" width="35.7109375" style="9" customWidth="1"/>
    <col min="1544" max="1544" width="17.7109375" style="9" customWidth="1"/>
    <col min="1545" max="1545" width="15.28515625" style="9" customWidth="1"/>
    <col min="1546" max="1546" width="30.7109375" style="9" customWidth="1"/>
    <col min="1547" max="1547" width="40.42578125" style="9" customWidth="1"/>
    <col min="1548" max="1792" width="11.42578125" style="9"/>
    <col min="1793" max="1793" width="8.7109375" style="9" customWidth="1"/>
    <col min="1794" max="1794" width="45.7109375" style="9" customWidth="1"/>
    <col min="1795" max="1795" width="15.7109375" style="9" customWidth="1"/>
    <col min="1796" max="1797" width="17.7109375" style="9" customWidth="1"/>
    <col min="1798" max="1798" width="15.28515625" style="9" customWidth="1"/>
    <col min="1799" max="1799" width="35.7109375" style="9" customWidth="1"/>
    <col min="1800" max="1800" width="17.7109375" style="9" customWidth="1"/>
    <col min="1801" max="1801" width="15.28515625" style="9" customWidth="1"/>
    <col min="1802" max="1802" width="30.7109375" style="9" customWidth="1"/>
    <col min="1803" max="1803" width="40.42578125" style="9" customWidth="1"/>
    <col min="1804" max="2048" width="11.42578125" style="9"/>
    <col min="2049" max="2049" width="8.7109375" style="9" customWidth="1"/>
    <col min="2050" max="2050" width="45.7109375" style="9" customWidth="1"/>
    <col min="2051" max="2051" width="15.7109375" style="9" customWidth="1"/>
    <col min="2052" max="2053" width="17.7109375" style="9" customWidth="1"/>
    <col min="2054" max="2054" width="15.28515625" style="9" customWidth="1"/>
    <col min="2055" max="2055" width="35.7109375" style="9" customWidth="1"/>
    <col min="2056" max="2056" width="17.7109375" style="9" customWidth="1"/>
    <col min="2057" max="2057" width="15.28515625" style="9" customWidth="1"/>
    <col min="2058" max="2058" width="30.7109375" style="9" customWidth="1"/>
    <col min="2059" max="2059" width="40.42578125" style="9" customWidth="1"/>
    <col min="2060" max="2304" width="11.42578125" style="9"/>
    <col min="2305" max="2305" width="8.7109375" style="9" customWidth="1"/>
    <col min="2306" max="2306" width="45.7109375" style="9" customWidth="1"/>
    <col min="2307" max="2307" width="15.7109375" style="9" customWidth="1"/>
    <col min="2308" max="2309" width="17.7109375" style="9" customWidth="1"/>
    <col min="2310" max="2310" width="15.28515625" style="9" customWidth="1"/>
    <col min="2311" max="2311" width="35.7109375" style="9" customWidth="1"/>
    <col min="2312" max="2312" width="17.7109375" style="9" customWidth="1"/>
    <col min="2313" max="2313" width="15.28515625" style="9" customWidth="1"/>
    <col min="2314" max="2314" width="30.7109375" style="9" customWidth="1"/>
    <col min="2315" max="2315" width="40.42578125" style="9" customWidth="1"/>
    <col min="2316" max="2560" width="11.42578125" style="9"/>
    <col min="2561" max="2561" width="8.7109375" style="9" customWidth="1"/>
    <col min="2562" max="2562" width="45.7109375" style="9" customWidth="1"/>
    <col min="2563" max="2563" width="15.7109375" style="9" customWidth="1"/>
    <col min="2564" max="2565" width="17.7109375" style="9" customWidth="1"/>
    <col min="2566" max="2566" width="15.28515625" style="9" customWidth="1"/>
    <col min="2567" max="2567" width="35.7109375" style="9" customWidth="1"/>
    <col min="2568" max="2568" width="17.7109375" style="9" customWidth="1"/>
    <col min="2569" max="2569" width="15.28515625" style="9" customWidth="1"/>
    <col min="2570" max="2570" width="30.7109375" style="9" customWidth="1"/>
    <col min="2571" max="2571" width="40.42578125" style="9" customWidth="1"/>
    <col min="2572" max="2816" width="11.42578125" style="9"/>
    <col min="2817" max="2817" width="8.7109375" style="9" customWidth="1"/>
    <col min="2818" max="2818" width="45.7109375" style="9" customWidth="1"/>
    <col min="2819" max="2819" width="15.7109375" style="9" customWidth="1"/>
    <col min="2820" max="2821" width="17.7109375" style="9" customWidth="1"/>
    <col min="2822" max="2822" width="15.28515625" style="9" customWidth="1"/>
    <col min="2823" max="2823" width="35.7109375" style="9" customWidth="1"/>
    <col min="2824" max="2824" width="17.7109375" style="9" customWidth="1"/>
    <col min="2825" max="2825" width="15.28515625" style="9" customWidth="1"/>
    <col min="2826" max="2826" width="30.7109375" style="9" customWidth="1"/>
    <col min="2827" max="2827" width="40.42578125" style="9" customWidth="1"/>
    <col min="2828" max="3072" width="11.42578125" style="9"/>
    <col min="3073" max="3073" width="8.7109375" style="9" customWidth="1"/>
    <col min="3074" max="3074" width="45.7109375" style="9" customWidth="1"/>
    <col min="3075" max="3075" width="15.7109375" style="9" customWidth="1"/>
    <col min="3076" max="3077" width="17.7109375" style="9" customWidth="1"/>
    <col min="3078" max="3078" width="15.28515625" style="9" customWidth="1"/>
    <col min="3079" max="3079" width="35.7109375" style="9" customWidth="1"/>
    <col min="3080" max="3080" width="17.7109375" style="9" customWidth="1"/>
    <col min="3081" max="3081" width="15.28515625" style="9" customWidth="1"/>
    <col min="3082" max="3082" width="30.7109375" style="9" customWidth="1"/>
    <col min="3083" max="3083" width="40.42578125" style="9" customWidth="1"/>
    <col min="3084" max="3328" width="11.42578125" style="9"/>
    <col min="3329" max="3329" width="8.7109375" style="9" customWidth="1"/>
    <col min="3330" max="3330" width="45.7109375" style="9" customWidth="1"/>
    <col min="3331" max="3331" width="15.7109375" style="9" customWidth="1"/>
    <col min="3332" max="3333" width="17.7109375" style="9" customWidth="1"/>
    <col min="3334" max="3334" width="15.28515625" style="9" customWidth="1"/>
    <col min="3335" max="3335" width="35.7109375" style="9" customWidth="1"/>
    <col min="3336" max="3336" width="17.7109375" style="9" customWidth="1"/>
    <col min="3337" max="3337" width="15.28515625" style="9" customWidth="1"/>
    <col min="3338" max="3338" width="30.7109375" style="9" customWidth="1"/>
    <col min="3339" max="3339" width="40.42578125" style="9" customWidth="1"/>
    <col min="3340" max="3584" width="11.42578125" style="9"/>
    <col min="3585" max="3585" width="8.7109375" style="9" customWidth="1"/>
    <col min="3586" max="3586" width="45.7109375" style="9" customWidth="1"/>
    <col min="3587" max="3587" width="15.7109375" style="9" customWidth="1"/>
    <col min="3588" max="3589" width="17.7109375" style="9" customWidth="1"/>
    <col min="3590" max="3590" width="15.28515625" style="9" customWidth="1"/>
    <col min="3591" max="3591" width="35.7109375" style="9" customWidth="1"/>
    <col min="3592" max="3592" width="17.7109375" style="9" customWidth="1"/>
    <col min="3593" max="3593" width="15.28515625" style="9" customWidth="1"/>
    <col min="3594" max="3594" width="30.7109375" style="9" customWidth="1"/>
    <col min="3595" max="3595" width="40.42578125" style="9" customWidth="1"/>
    <col min="3596" max="3840" width="11.42578125" style="9"/>
    <col min="3841" max="3841" width="8.7109375" style="9" customWidth="1"/>
    <col min="3842" max="3842" width="45.7109375" style="9" customWidth="1"/>
    <col min="3843" max="3843" width="15.7109375" style="9" customWidth="1"/>
    <col min="3844" max="3845" width="17.7109375" style="9" customWidth="1"/>
    <col min="3846" max="3846" width="15.28515625" style="9" customWidth="1"/>
    <col min="3847" max="3847" width="35.7109375" style="9" customWidth="1"/>
    <col min="3848" max="3848" width="17.7109375" style="9" customWidth="1"/>
    <col min="3849" max="3849" width="15.28515625" style="9" customWidth="1"/>
    <col min="3850" max="3850" width="30.7109375" style="9" customWidth="1"/>
    <col min="3851" max="3851" width="40.42578125" style="9" customWidth="1"/>
    <col min="3852" max="4096" width="11.42578125" style="9"/>
    <col min="4097" max="4097" width="8.7109375" style="9" customWidth="1"/>
    <col min="4098" max="4098" width="45.7109375" style="9" customWidth="1"/>
    <col min="4099" max="4099" width="15.7109375" style="9" customWidth="1"/>
    <col min="4100" max="4101" width="17.7109375" style="9" customWidth="1"/>
    <col min="4102" max="4102" width="15.28515625" style="9" customWidth="1"/>
    <col min="4103" max="4103" width="35.7109375" style="9" customWidth="1"/>
    <col min="4104" max="4104" width="17.7109375" style="9" customWidth="1"/>
    <col min="4105" max="4105" width="15.28515625" style="9" customWidth="1"/>
    <col min="4106" max="4106" width="30.7109375" style="9" customWidth="1"/>
    <col min="4107" max="4107" width="40.42578125" style="9" customWidth="1"/>
    <col min="4108" max="4352" width="11.42578125" style="9"/>
    <col min="4353" max="4353" width="8.7109375" style="9" customWidth="1"/>
    <col min="4354" max="4354" width="45.7109375" style="9" customWidth="1"/>
    <col min="4355" max="4355" width="15.7109375" style="9" customWidth="1"/>
    <col min="4356" max="4357" width="17.7109375" style="9" customWidth="1"/>
    <col min="4358" max="4358" width="15.28515625" style="9" customWidth="1"/>
    <col min="4359" max="4359" width="35.7109375" style="9" customWidth="1"/>
    <col min="4360" max="4360" width="17.7109375" style="9" customWidth="1"/>
    <col min="4361" max="4361" width="15.28515625" style="9" customWidth="1"/>
    <col min="4362" max="4362" width="30.7109375" style="9" customWidth="1"/>
    <col min="4363" max="4363" width="40.42578125" style="9" customWidth="1"/>
    <col min="4364" max="4608" width="11.42578125" style="9"/>
    <col min="4609" max="4609" width="8.7109375" style="9" customWidth="1"/>
    <col min="4610" max="4610" width="45.7109375" style="9" customWidth="1"/>
    <col min="4611" max="4611" width="15.7109375" style="9" customWidth="1"/>
    <col min="4612" max="4613" width="17.7109375" style="9" customWidth="1"/>
    <col min="4614" max="4614" width="15.28515625" style="9" customWidth="1"/>
    <col min="4615" max="4615" width="35.7109375" style="9" customWidth="1"/>
    <col min="4616" max="4616" width="17.7109375" style="9" customWidth="1"/>
    <col min="4617" max="4617" width="15.28515625" style="9" customWidth="1"/>
    <col min="4618" max="4618" width="30.7109375" style="9" customWidth="1"/>
    <col min="4619" max="4619" width="40.42578125" style="9" customWidth="1"/>
    <col min="4620" max="4864" width="11.42578125" style="9"/>
    <col min="4865" max="4865" width="8.7109375" style="9" customWidth="1"/>
    <col min="4866" max="4866" width="45.7109375" style="9" customWidth="1"/>
    <col min="4867" max="4867" width="15.7109375" style="9" customWidth="1"/>
    <col min="4868" max="4869" width="17.7109375" style="9" customWidth="1"/>
    <col min="4870" max="4870" width="15.28515625" style="9" customWidth="1"/>
    <col min="4871" max="4871" width="35.7109375" style="9" customWidth="1"/>
    <col min="4872" max="4872" width="17.7109375" style="9" customWidth="1"/>
    <col min="4873" max="4873" width="15.28515625" style="9" customWidth="1"/>
    <col min="4874" max="4874" width="30.7109375" style="9" customWidth="1"/>
    <col min="4875" max="4875" width="40.42578125" style="9" customWidth="1"/>
    <col min="4876" max="5120" width="11.42578125" style="9"/>
    <col min="5121" max="5121" width="8.7109375" style="9" customWidth="1"/>
    <col min="5122" max="5122" width="45.7109375" style="9" customWidth="1"/>
    <col min="5123" max="5123" width="15.7109375" style="9" customWidth="1"/>
    <col min="5124" max="5125" width="17.7109375" style="9" customWidth="1"/>
    <col min="5126" max="5126" width="15.28515625" style="9" customWidth="1"/>
    <col min="5127" max="5127" width="35.7109375" style="9" customWidth="1"/>
    <col min="5128" max="5128" width="17.7109375" style="9" customWidth="1"/>
    <col min="5129" max="5129" width="15.28515625" style="9" customWidth="1"/>
    <col min="5130" max="5130" width="30.7109375" style="9" customWidth="1"/>
    <col min="5131" max="5131" width="40.42578125" style="9" customWidth="1"/>
    <col min="5132" max="5376" width="11.42578125" style="9"/>
    <col min="5377" max="5377" width="8.7109375" style="9" customWidth="1"/>
    <col min="5378" max="5378" width="45.7109375" style="9" customWidth="1"/>
    <col min="5379" max="5379" width="15.7109375" style="9" customWidth="1"/>
    <col min="5380" max="5381" width="17.7109375" style="9" customWidth="1"/>
    <col min="5382" max="5382" width="15.28515625" style="9" customWidth="1"/>
    <col min="5383" max="5383" width="35.7109375" style="9" customWidth="1"/>
    <col min="5384" max="5384" width="17.7109375" style="9" customWidth="1"/>
    <col min="5385" max="5385" width="15.28515625" style="9" customWidth="1"/>
    <col min="5386" max="5386" width="30.7109375" style="9" customWidth="1"/>
    <col min="5387" max="5387" width="40.42578125" style="9" customWidth="1"/>
    <col min="5388" max="5632" width="11.42578125" style="9"/>
    <col min="5633" max="5633" width="8.7109375" style="9" customWidth="1"/>
    <col min="5634" max="5634" width="45.7109375" style="9" customWidth="1"/>
    <col min="5635" max="5635" width="15.7109375" style="9" customWidth="1"/>
    <col min="5636" max="5637" width="17.7109375" style="9" customWidth="1"/>
    <col min="5638" max="5638" width="15.28515625" style="9" customWidth="1"/>
    <col min="5639" max="5639" width="35.7109375" style="9" customWidth="1"/>
    <col min="5640" max="5640" width="17.7109375" style="9" customWidth="1"/>
    <col min="5641" max="5641" width="15.28515625" style="9" customWidth="1"/>
    <col min="5642" max="5642" width="30.7109375" style="9" customWidth="1"/>
    <col min="5643" max="5643" width="40.42578125" style="9" customWidth="1"/>
    <col min="5644" max="5888" width="11.42578125" style="9"/>
    <col min="5889" max="5889" width="8.7109375" style="9" customWidth="1"/>
    <col min="5890" max="5890" width="45.7109375" style="9" customWidth="1"/>
    <col min="5891" max="5891" width="15.7109375" style="9" customWidth="1"/>
    <col min="5892" max="5893" width="17.7109375" style="9" customWidth="1"/>
    <col min="5894" max="5894" width="15.28515625" style="9" customWidth="1"/>
    <col min="5895" max="5895" width="35.7109375" style="9" customWidth="1"/>
    <col min="5896" max="5896" width="17.7109375" style="9" customWidth="1"/>
    <col min="5897" max="5897" width="15.28515625" style="9" customWidth="1"/>
    <col min="5898" max="5898" width="30.7109375" style="9" customWidth="1"/>
    <col min="5899" max="5899" width="40.42578125" style="9" customWidth="1"/>
    <col min="5900" max="6144" width="11.42578125" style="9"/>
    <col min="6145" max="6145" width="8.7109375" style="9" customWidth="1"/>
    <col min="6146" max="6146" width="45.7109375" style="9" customWidth="1"/>
    <col min="6147" max="6147" width="15.7109375" style="9" customWidth="1"/>
    <col min="6148" max="6149" width="17.7109375" style="9" customWidth="1"/>
    <col min="6150" max="6150" width="15.28515625" style="9" customWidth="1"/>
    <col min="6151" max="6151" width="35.7109375" style="9" customWidth="1"/>
    <col min="6152" max="6152" width="17.7109375" style="9" customWidth="1"/>
    <col min="6153" max="6153" width="15.28515625" style="9" customWidth="1"/>
    <col min="6154" max="6154" width="30.7109375" style="9" customWidth="1"/>
    <col min="6155" max="6155" width="40.42578125" style="9" customWidth="1"/>
    <col min="6156" max="6400" width="11.42578125" style="9"/>
    <col min="6401" max="6401" width="8.7109375" style="9" customWidth="1"/>
    <col min="6402" max="6402" width="45.7109375" style="9" customWidth="1"/>
    <col min="6403" max="6403" width="15.7109375" style="9" customWidth="1"/>
    <col min="6404" max="6405" width="17.7109375" style="9" customWidth="1"/>
    <col min="6406" max="6406" width="15.28515625" style="9" customWidth="1"/>
    <col min="6407" max="6407" width="35.7109375" style="9" customWidth="1"/>
    <col min="6408" max="6408" width="17.7109375" style="9" customWidth="1"/>
    <col min="6409" max="6409" width="15.28515625" style="9" customWidth="1"/>
    <col min="6410" max="6410" width="30.7109375" style="9" customWidth="1"/>
    <col min="6411" max="6411" width="40.42578125" style="9" customWidth="1"/>
    <col min="6412" max="6656" width="11.42578125" style="9"/>
    <col min="6657" max="6657" width="8.7109375" style="9" customWidth="1"/>
    <col min="6658" max="6658" width="45.7109375" style="9" customWidth="1"/>
    <col min="6659" max="6659" width="15.7109375" style="9" customWidth="1"/>
    <col min="6660" max="6661" width="17.7109375" style="9" customWidth="1"/>
    <col min="6662" max="6662" width="15.28515625" style="9" customWidth="1"/>
    <col min="6663" max="6663" width="35.7109375" style="9" customWidth="1"/>
    <col min="6664" max="6664" width="17.7109375" style="9" customWidth="1"/>
    <col min="6665" max="6665" width="15.28515625" style="9" customWidth="1"/>
    <col min="6666" max="6666" width="30.7109375" style="9" customWidth="1"/>
    <col min="6667" max="6667" width="40.42578125" style="9" customWidth="1"/>
    <col min="6668" max="6912" width="11.42578125" style="9"/>
    <col min="6913" max="6913" width="8.7109375" style="9" customWidth="1"/>
    <col min="6914" max="6914" width="45.7109375" style="9" customWidth="1"/>
    <col min="6915" max="6915" width="15.7109375" style="9" customWidth="1"/>
    <col min="6916" max="6917" width="17.7109375" style="9" customWidth="1"/>
    <col min="6918" max="6918" width="15.28515625" style="9" customWidth="1"/>
    <col min="6919" max="6919" width="35.7109375" style="9" customWidth="1"/>
    <col min="6920" max="6920" width="17.7109375" style="9" customWidth="1"/>
    <col min="6921" max="6921" width="15.28515625" style="9" customWidth="1"/>
    <col min="6922" max="6922" width="30.7109375" style="9" customWidth="1"/>
    <col min="6923" max="6923" width="40.42578125" style="9" customWidth="1"/>
    <col min="6924" max="7168" width="11.42578125" style="9"/>
    <col min="7169" max="7169" width="8.7109375" style="9" customWidth="1"/>
    <col min="7170" max="7170" width="45.7109375" style="9" customWidth="1"/>
    <col min="7171" max="7171" width="15.7109375" style="9" customWidth="1"/>
    <col min="7172" max="7173" width="17.7109375" style="9" customWidth="1"/>
    <col min="7174" max="7174" width="15.28515625" style="9" customWidth="1"/>
    <col min="7175" max="7175" width="35.7109375" style="9" customWidth="1"/>
    <col min="7176" max="7176" width="17.7109375" style="9" customWidth="1"/>
    <col min="7177" max="7177" width="15.28515625" style="9" customWidth="1"/>
    <col min="7178" max="7178" width="30.7109375" style="9" customWidth="1"/>
    <col min="7179" max="7179" width="40.42578125" style="9" customWidth="1"/>
    <col min="7180" max="7424" width="11.42578125" style="9"/>
    <col min="7425" max="7425" width="8.7109375" style="9" customWidth="1"/>
    <col min="7426" max="7426" width="45.7109375" style="9" customWidth="1"/>
    <col min="7427" max="7427" width="15.7109375" style="9" customWidth="1"/>
    <col min="7428" max="7429" width="17.7109375" style="9" customWidth="1"/>
    <col min="7430" max="7430" width="15.28515625" style="9" customWidth="1"/>
    <col min="7431" max="7431" width="35.7109375" style="9" customWidth="1"/>
    <col min="7432" max="7432" width="17.7109375" style="9" customWidth="1"/>
    <col min="7433" max="7433" width="15.28515625" style="9" customWidth="1"/>
    <col min="7434" max="7434" width="30.7109375" style="9" customWidth="1"/>
    <col min="7435" max="7435" width="40.42578125" style="9" customWidth="1"/>
    <col min="7436" max="7680" width="11.42578125" style="9"/>
    <col min="7681" max="7681" width="8.7109375" style="9" customWidth="1"/>
    <col min="7682" max="7682" width="45.7109375" style="9" customWidth="1"/>
    <col min="7683" max="7683" width="15.7109375" style="9" customWidth="1"/>
    <col min="7684" max="7685" width="17.7109375" style="9" customWidth="1"/>
    <col min="7686" max="7686" width="15.28515625" style="9" customWidth="1"/>
    <col min="7687" max="7687" width="35.7109375" style="9" customWidth="1"/>
    <col min="7688" max="7688" width="17.7109375" style="9" customWidth="1"/>
    <col min="7689" max="7689" width="15.28515625" style="9" customWidth="1"/>
    <col min="7690" max="7690" width="30.7109375" style="9" customWidth="1"/>
    <col min="7691" max="7691" width="40.42578125" style="9" customWidth="1"/>
    <col min="7692" max="7936" width="11.42578125" style="9"/>
    <col min="7937" max="7937" width="8.7109375" style="9" customWidth="1"/>
    <col min="7938" max="7938" width="45.7109375" style="9" customWidth="1"/>
    <col min="7939" max="7939" width="15.7109375" style="9" customWidth="1"/>
    <col min="7940" max="7941" width="17.7109375" style="9" customWidth="1"/>
    <col min="7942" max="7942" width="15.28515625" style="9" customWidth="1"/>
    <col min="7943" max="7943" width="35.7109375" style="9" customWidth="1"/>
    <col min="7944" max="7944" width="17.7109375" style="9" customWidth="1"/>
    <col min="7945" max="7945" width="15.28515625" style="9" customWidth="1"/>
    <col min="7946" max="7946" width="30.7109375" style="9" customWidth="1"/>
    <col min="7947" max="7947" width="40.42578125" style="9" customWidth="1"/>
    <col min="7948" max="8192" width="11.42578125" style="9"/>
    <col min="8193" max="8193" width="8.7109375" style="9" customWidth="1"/>
    <col min="8194" max="8194" width="45.7109375" style="9" customWidth="1"/>
    <col min="8195" max="8195" width="15.7109375" style="9" customWidth="1"/>
    <col min="8196" max="8197" width="17.7109375" style="9" customWidth="1"/>
    <col min="8198" max="8198" width="15.28515625" style="9" customWidth="1"/>
    <col min="8199" max="8199" width="35.7109375" style="9" customWidth="1"/>
    <col min="8200" max="8200" width="17.7109375" style="9" customWidth="1"/>
    <col min="8201" max="8201" width="15.28515625" style="9" customWidth="1"/>
    <col min="8202" max="8202" width="30.7109375" style="9" customWidth="1"/>
    <col min="8203" max="8203" width="40.42578125" style="9" customWidth="1"/>
    <col min="8204" max="8448" width="11.42578125" style="9"/>
    <col min="8449" max="8449" width="8.7109375" style="9" customWidth="1"/>
    <col min="8450" max="8450" width="45.7109375" style="9" customWidth="1"/>
    <col min="8451" max="8451" width="15.7109375" style="9" customWidth="1"/>
    <col min="8452" max="8453" width="17.7109375" style="9" customWidth="1"/>
    <col min="8454" max="8454" width="15.28515625" style="9" customWidth="1"/>
    <col min="8455" max="8455" width="35.7109375" style="9" customWidth="1"/>
    <col min="8456" max="8456" width="17.7109375" style="9" customWidth="1"/>
    <col min="8457" max="8457" width="15.28515625" style="9" customWidth="1"/>
    <col min="8458" max="8458" width="30.7109375" style="9" customWidth="1"/>
    <col min="8459" max="8459" width="40.42578125" style="9" customWidth="1"/>
    <col min="8460" max="8704" width="11.42578125" style="9"/>
    <col min="8705" max="8705" width="8.7109375" style="9" customWidth="1"/>
    <col min="8706" max="8706" width="45.7109375" style="9" customWidth="1"/>
    <col min="8707" max="8707" width="15.7109375" style="9" customWidth="1"/>
    <col min="8708" max="8709" width="17.7109375" style="9" customWidth="1"/>
    <col min="8710" max="8710" width="15.28515625" style="9" customWidth="1"/>
    <col min="8711" max="8711" width="35.7109375" style="9" customWidth="1"/>
    <col min="8712" max="8712" width="17.7109375" style="9" customWidth="1"/>
    <col min="8713" max="8713" width="15.28515625" style="9" customWidth="1"/>
    <col min="8714" max="8714" width="30.7109375" style="9" customWidth="1"/>
    <col min="8715" max="8715" width="40.42578125" style="9" customWidth="1"/>
    <col min="8716" max="8960" width="11.42578125" style="9"/>
    <col min="8961" max="8961" width="8.7109375" style="9" customWidth="1"/>
    <col min="8962" max="8962" width="45.7109375" style="9" customWidth="1"/>
    <col min="8963" max="8963" width="15.7109375" style="9" customWidth="1"/>
    <col min="8964" max="8965" width="17.7109375" style="9" customWidth="1"/>
    <col min="8966" max="8966" width="15.28515625" style="9" customWidth="1"/>
    <col min="8967" max="8967" width="35.7109375" style="9" customWidth="1"/>
    <col min="8968" max="8968" width="17.7109375" style="9" customWidth="1"/>
    <col min="8969" max="8969" width="15.28515625" style="9" customWidth="1"/>
    <col min="8970" max="8970" width="30.7109375" style="9" customWidth="1"/>
    <col min="8971" max="8971" width="40.42578125" style="9" customWidth="1"/>
    <col min="8972" max="9216" width="11.42578125" style="9"/>
    <col min="9217" max="9217" width="8.7109375" style="9" customWidth="1"/>
    <col min="9218" max="9218" width="45.7109375" style="9" customWidth="1"/>
    <col min="9219" max="9219" width="15.7109375" style="9" customWidth="1"/>
    <col min="9220" max="9221" width="17.7109375" style="9" customWidth="1"/>
    <col min="9222" max="9222" width="15.28515625" style="9" customWidth="1"/>
    <col min="9223" max="9223" width="35.7109375" style="9" customWidth="1"/>
    <col min="9224" max="9224" width="17.7109375" style="9" customWidth="1"/>
    <col min="9225" max="9225" width="15.28515625" style="9" customWidth="1"/>
    <col min="9226" max="9226" width="30.7109375" style="9" customWidth="1"/>
    <col min="9227" max="9227" width="40.42578125" style="9" customWidth="1"/>
    <col min="9228" max="9472" width="11.42578125" style="9"/>
    <col min="9473" max="9473" width="8.7109375" style="9" customWidth="1"/>
    <col min="9474" max="9474" width="45.7109375" style="9" customWidth="1"/>
    <col min="9475" max="9475" width="15.7109375" style="9" customWidth="1"/>
    <col min="9476" max="9477" width="17.7109375" style="9" customWidth="1"/>
    <col min="9478" max="9478" width="15.28515625" style="9" customWidth="1"/>
    <col min="9479" max="9479" width="35.7109375" style="9" customWidth="1"/>
    <col min="9480" max="9480" width="17.7109375" style="9" customWidth="1"/>
    <col min="9481" max="9481" width="15.28515625" style="9" customWidth="1"/>
    <col min="9482" max="9482" width="30.7109375" style="9" customWidth="1"/>
    <col min="9483" max="9483" width="40.42578125" style="9" customWidth="1"/>
    <col min="9484" max="9728" width="11.42578125" style="9"/>
    <col min="9729" max="9729" width="8.7109375" style="9" customWidth="1"/>
    <col min="9730" max="9730" width="45.7109375" style="9" customWidth="1"/>
    <col min="9731" max="9731" width="15.7109375" style="9" customWidth="1"/>
    <col min="9732" max="9733" width="17.7109375" style="9" customWidth="1"/>
    <col min="9734" max="9734" width="15.28515625" style="9" customWidth="1"/>
    <col min="9735" max="9735" width="35.7109375" style="9" customWidth="1"/>
    <col min="9736" max="9736" width="17.7109375" style="9" customWidth="1"/>
    <col min="9737" max="9737" width="15.28515625" style="9" customWidth="1"/>
    <col min="9738" max="9738" width="30.7109375" style="9" customWidth="1"/>
    <col min="9739" max="9739" width="40.42578125" style="9" customWidth="1"/>
    <col min="9740" max="9984" width="11.42578125" style="9"/>
    <col min="9985" max="9985" width="8.7109375" style="9" customWidth="1"/>
    <col min="9986" max="9986" width="45.7109375" style="9" customWidth="1"/>
    <col min="9987" max="9987" width="15.7109375" style="9" customWidth="1"/>
    <col min="9988" max="9989" width="17.7109375" style="9" customWidth="1"/>
    <col min="9990" max="9990" width="15.28515625" style="9" customWidth="1"/>
    <col min="9991" max="9991" width="35.7109375" style="9" customWidth="1"/>
    <col min="9992" max="9992" width="17.7109375" style="9" customWidth="1"/>
    <col min="9993" max="9993" width="15.28515625" style="9" customWidth="1"/>
    <col min="9994" max="9994" width="30.7109375" style="9" customWidth="1"/>
    <col min="9995" max="9995" width="40.42578125" style="9" customWidth="1"/>
    <col min="9996" max="10240" width="11.42578125" style="9"/>
    <col min="10241" max="10241" width="8.7109375" style="9" customWidth="1"/>
    <col min="10242" max="10242" width="45.7109375" style="9" customWidth="1"/>
    <col min="10243" max="10243" width="15.7109375" style="9" customWidth="1"/>
    <col min="10244" max="10245" width="17.7109375" style="9" customWidth="1"/>
    <col min="10246" max="10246" width="15.28515625" style="9" customWidth="1"/>
    <col min="10247" max="10247" width="35.7109375" style="9" customWidth="1"/>
    <col min="10248" max="10248" width="17.7109375" style="9" customWidth="1"/>
    <col min="10249" max="10249" width="15.28515625" style="9" customWidth="1"/>
    <col min="10250" max="10250" width="30.7109375" style="9" customWidth="1"/>
    <col min="10251" max="10251" width="40.42578125" style="9" customWidth="1"/>
    <col min="10252" max="10496" width="11.42578125" style="9"/>
    <col min="10497" max="10497" width="8.7109375" style="9" customWidth="1"/>
    <col min="10498" max="10498" width="45.7109375" style="9" customWidth="1"/>
    <col min="10499" max="10499" width="15.7109375" style="9" customWidth="1"/>
    <col min="10500" max="10501" width="17.7109375" style="9" customWidth="1"/>
    <col min="10502" max="10502" width="15.28515625" style="9" customWidth="1"/>
    <col min="10503" max="10503" width="35.7109375" style="9" customWidth="1"/>
    <col min="10504" max="10504" width="17.7109375" style="9" customWidth="1"/>
    <col min="10505" max="10505" width="15.28515625" style="9" customWidth="1"/>
    <col min="10506" max="10506" width="30.7109375" style="9" customWidth="1"/>
    <col min="10507" max="10507" width="40.42578125" style="9" customWidth="1"/>
    <col min="10508" max="10752" width="11.42578125" style="9"/>
    <col min="10753" max="10753" width="8.7109375" style="9" customWidth="1"/>
    <col min="10754" max="10754" width="45.7109375" style="9" customWidth="1"/>
    <col min="10755" max="10755" width="15.7109375" style="9" customWidth="1"/>
    <col min="10756" max="10757" width="17.7109375" style="9" customWidth="1"/>
    <col min="10758" max="10758" width="15.28515625" style="9" customWidth="1"/>
    <col min="10759" max="10759" width="35.7109375" style="9" customWidth="1"/>
    <col min="10760" max="10760" width="17.7109375" style="9" customWidth="1"/>
    <col min="10761" max="10761" width="15.28515625" style="9" customWidth="1"/>
    <col min="10762" max="10762" width="30.7109375" style="9" customWidth="1"/>
    <col min="10763" max="10763" width="40.42578125" style="9" customWidth="1"/>
    <col min="10764" max="11008" width="11.42578125" style="9"/>
    <col min="11009" max="11009" width="8.7109375" style="9" customWidth="1"/>
    <col min="11010" max="11010" width="45.7109375" style="9" customWidth="1"/>
    <col min="11011" max="11011" width="15.7109375" style="9" customWidth="1"/>
    <col min="11012" max="11013" width="17.7109375" style="9" customWidth="1"/>
    <col min="11014" max="11014" width="15.28515625" style="9" customWidth="1"/>
    <col min="11015" max="11015" width="35.7109375" style="9" customWidth="1"/>
    <col min="11016" max="11016" width="17.7109375" style="9" customWidth="1"/>
    <col min="11017" max="11017" width="15.28515625" style="9" customWidth="1"/>
    <col min="11018" max="11018" width="30.7109375" style="9" customWidth="1"/>
    <col min="11019" max="11019" width="40.42578125" style="9" customWidth="1"/>
    <col min="11020" max="11264" width="11.42578125" style="9"/>
    <col min="11265" max="11265" width="8.7109375" style="9" customWidth="1"/>
    <col min="11266" max="11266" width="45.7109375" style="9" customWidth="1"/>
    <col min="11267" max="11267" width="15.7109375" style="9" customWidth="1"/>
    <col min="11268" max="11269" width="17.7109375" style="9" customWidth="1"/>
    <col min="11270" max="11270" width="15.28515625" style="9" customWidth="1"/>
    <col min="11271" max="11271" width="35.7109375" style="9" customWidth="1"/>
    <col min="11272" max="11272" width="17.7109375" style="9" customWidth="1"/>
    <col min="11273" max="11273" width="15.28515625" style="9" customWidth="1"/>
    <col min="11274" max="11274" width="30.7109375" style="9" customWidth="1"/>
    <col min="11275" max="11275" width="40.42578125" style="9" customWidth="1"/>
    <col min="11276" max="11520" width="11.42578125" style="9"/>
    <col min="11521" max="11521" width="8.7109375" style="9" customWidth="1"/>
    <col min="11522" max="11522" width="45.7109375" style="9" customWidth="1"/>
    <col min="11523" max="11523" width="15.7109375" style="9" customWidth="1"/>
    <col min="11524" max="11525" width="17.7109375" style="9" customWidth="1"/>
    <col min="11526" max="11526" width="15.28515625" style="9" customWidth="1"/>
    <col min="11527" max="11527" width="35.7109375" style="9" customWidth="1"/>
    <col min="11528" max="11528" width="17.7109375" style="9" customWidth="1"/>
    <col min="11529" max="11529" width="15.28515625" style="9" customWidth="1"/>
    <col min="11530" max="11530" width="30.7109375" style="9" customWidth="1"/>
    <col min="11531" max="11531" width="40.42578125" style="9" customWidth="1"/>
    <col min="11532" max="11776" width="11.42578125" style="9"/>
    <col min="11777" max="11777" width="8.7109375" style="9" customWidth="1"/>
    <col min="11778" max="11778" width="45.7109375" style="9" customWidth="1"/>
    <col min="11779" max="11779" width="15.7109375" style="9" customWidth="1"/>
    <col min="11780" max="11781" width="17.7109375" style="9" customWidth="1"/>
    <col min="11782" max="11782" width="15.28515625" style="9" customWidth="1"/>
    <col min="11783" max="11783" width="35.7109375" style="9" customWidth="1"/>
    <col min="11784" max="11784" width="17.7109375" style="9" customWidth="1"/>
    <col min="11785" max="11785" width="15.28515625" style="9" customWidth="1"/>
    <col min="11786" max="11786" width="30.7109375" style="9" customWidth="1"/>
    <col min="11787" max="11787" width="40.42578125" style="9" customWidth="1"/>
    <col min="11788" max="12032" width="11.42578125" style="9"/>
    <col min="12033" max="12033" width="8.7109375" style="9" customWidth="1"/>
    <col min="12034" max="12034" width="45.7109375" style="9" customWidth="1"/>
    <col min="12035" max="12035" width="15.7109375" style="9" customWidth="1"/>
    <col min="12036" max="12037" width="17.7109375" style="9" customWidth="1"/>
    <col min="12038" max="12038" width="15.28515625" style="9" customWidth="1"/>
    <col min="12039" max="12039" width="35.7109375" style="9" customWidth="1"/>
    <col min="12040" max="12040" width="17.7109375" style="9" customWidth="1"/>
    <col min="12041" max="12041" width="15.28515625" style="9" customWidth="1"/>
    <col min="12042" max="12042" width="30.7109375" style="9" customWidth="1"/>
    <col min="12043" max="12043" width="40.42578125" style="9" customWidth="1"/>
    <col min="12044" max="12288" width="11.42578125" style="9"/>
    <col min="12289" max="12289" width="8.7109375" style="9" customWidth="1"/>
    <col min="12290" max="12290" width="45.7109375" style="9" customWidth="1"/>
    <col min="12291" max="12291" width="15.7109375" style="9" customWidth="1"/>
    <col min="12292" max="12293" width="17.7109375" style="9" customWidth="1"/>
    <col min="12294" max="12294" width="15.28515625" style="9" customWidth="1"/>
    <col min="12295" max="12295" width="35.7109375" style="9" customWidth="1"/>
    <col min="12296" max="12296" width="17.7109375" style="9" customWidth="1"/>
    <col min="12297" max="12297" width="15.28515625" style="9" customWidth="1"/>
    <col min="12298" max="12298" width="30.7109375" style="9" customWidth="1"/>
    <col min="12299" max="12299" width="40.42578125" style="9" customWidth="1"/>
    <col min="12300" max="12544" width="11.42578125" style="9"/>
    <col min="12545" max="12545" width="8.7109375" style="9" customWidth="1"/>
    <col min="12546" max="12546" width="45.7109375" style="9" customWidth="1"/>
    <col min="12547" max="12547" width="15.7109375" style="9" customWidth="1"/>
    <col min="12548" max="12549" width="17.7109375" style="9" customWidth="1"/>
    <col min="12550" max="12550" width="15.28515625" style="9" customWidth="1"/>
    <col min="12551" max="12551" width="35.7109375" style="9" customWidth="1"/>
    <col min="12552" max="12552" width="17.7109375" style="9" customWidth="1"/>
    <col min="12553" max="12553" width="15.28515625" style="9" customWidth="1"/>
    <col min="12554" max="12554" width="30.7109375" style="9" customWidth="1"/>
    <col min="12555" max="12555" width="40.42578125" style="9" customWidth="1"/>
    <col min="12556" max="12800" width="11.42578125" style="9"/>
    <col min="12801" max="12801" width="8.7109375" style="9" customWidth="1"/>
    <col min="12802" max="12802" width="45.7109375" style="9" customWidth="1"/>
    <col min="12803" max="12803" width="15.7109375" style="9" customWidth="1"/>
    <col min="12804" max="12805" width="17.7109375" style="9" customWidth="1"/>
    <col min="12806" max="12806" width="15.28515625" style="9" customWidth="1"/>
    <col min="12807" max="12807" width="35.7109375" style="9" customWidth="1"/>
    <col min="12808" max="12808" width="17.7109375" style="9" customWidth="1"/>
    <col min="12809" max="12809" width="15.28515625" style="9" customWidth="1"/>
    <col min="12810" max="12810" width="30.7109375" style="9" customWidth="1"/>
    <col min="12811" max="12811" width="40.42578125" style="9" customWidth="1"/>
    <col min="12812" max="13056" width="11.42578125" style="9"/>
    <col min="13057" max="13057" width="8.7109375" style="9" customWidth="1"/>
    <col min="13058" max="13058" width="45.7109375" style="9" customWidth="1"/>
    <col min="13059" max="13059" width="15.7109375" style="9" customWidth="1"/>
    <col min="13060" max="13061" width="17.7109375" style="9" customWidth="1"/>
    <col min="13062" max="13062" width="15.28515625" style="9" customWidth="1"/>
    <col min="13063" max="13063" width="35.7109375" style="9" customWidth="1"/>
    <col min="13064" max="13064" width="17.7109375" style="9" customWidth="1"/>
    <col min="13065" max="13065" width="15.28515625" style="9" customWidth="1"/>
    <col min="13066" max="13066" width="30.7109375" style="9" customWidth="1"/>
    <col min="13067" max="13067" width="40.42578125" style="9" customWidth="1"/>
    <col min="13068" max="13312" width="11.42578125" style="9"/>
    <col min="13313" max="13313" width="8.7109375" style="9" customWidth="1"/>
    <col min="13314" max="13314" width="45.7109375" style="9" customWidth="1"/>
    <col min="13315" max="13315" width="15.7109375" style="9" customWidth="1"/>
    <col min="13316" max="13317" width="17.7109375" style="9" customWidth="1"/>
    <col min="13318" max="13318" width="15.28515625" style="9" customWidth="1"/>
    <col min="13319" max="13319" width="35.7109375" style="9" customWidth="1"/>
    <col min="13320" max="13320" width="17.7109375" style="9" customWidth="1"/>
    <col min="13321" max="13321" width="15.28515625" style="9" customWidth="1"/>
    <col min="13322" max="13322" width="30.7109375" style="9" customWidth="1"/>
    <col min="13323" max="13323" width="40.42578125" style="9" customWidth="1"/>
    <col min="13324" max="13568" width="11.42578125" style="9"/>
    <col min="13569" max="13569" width="8.7109375" style="9" customWidth="1"/>
    <col min="13570" max="13570" width="45.7109375" style="9" customWidth="1"/>
    <col min="13571" max="13571" width="15.7109375" style="9" customWidth="1"/>
    <col min="13572" max="13573" width="17.7109375" style="9" customWidth="1"/>
    <col min="13574" max="13574" width="15.28515625" style="9" customWidth="1"/>
    <col min="13575" max="13575" width="35.7109375" style="9" customWidth="1"/>
    <col min="13576" max="13576" width="17.7109375" style="9" customWidth="1"/>
    <col min="13577" max="13577" width="15.28515625" style="9" customWidth="1"/>
    <col min="13578" max="13578" width="30.7109375" style="9" customWidth="1"/>
    <col min="13579" max="13579" width="40.42578125" style="9" customWidth="1"/>
    <col min="13580" max="13824" width="11.42578125" style="9"/>
    <col min="13825" max="13825" width="8.7109375" style="9" customWidth="1"/>
    <col min="13826" max="13826" width="45.7109375" style="9" customWidth="1"/>
    <col min="13827" max="13827" width="15.7109375" style="9" customWidth="1"/>
    <col min="13828" max="13829" width="17.7109375" style="9" customWidth="1"/>
    <col min="13830" max="13830" width="15.28515625" style="9" customWidth="1"/>
    <col min="13831" max="13831" width="35.7109375" style="9" customWidth="1"/>
    <col min="13832" max="13832" width="17.7109375" style="9" customWidth="1"/>
    <col min="13833" max="13833" width="15.28515625" style="9" customWidth="1"/>
    <col min="13834" max="13834" width="30.7109375" style="9" customWidth="1"/>
    <col min="13835" max="13835" width="40.42578125" style="9" customWidth="1"/>
    <col min="13836" max="14080" width="11.42578125" style="9"/>
    <col min="14081" max="14081" width="8.7109375" style="9" customWidth="1"/>
    <col min="14082" max="14082" width="45.7109375" style="9" customWidth="1"/>
    <col min="14083" max="14083" width="15.7109375" style="9" customWidth="1"/>
    <col min="14084" max="14085" width="17.7109375" style="9" customWidth="1"/>
    <col min="14086" max="14086" width="15.28515625" style="9" customWidth="1"/>
    <col min="14087" max="14087" width="35.7109375" style="9" customWidth="1"/>
    <col min="14088" max="14088" width="17.7109375" style="9" customWidth="1"/>
    <col min="14089" max="14089" width="15.28515625" style="9" customWidth="1"/>
    <col min="14090" max="14090" width="30.7109375" style="9" customWidth="1"/>
    <col min="14091" max="14091" width="40.42578125" style="9" customWidth="1"/>
    <col min="14092" max="14336" width="11.42578125" style="9"/>
    <col min="14337" max="14337" width="8.7109375" style="9" customWidth="1"/>
    <col min="14338" max="14338" width="45.7109375" style="9" customWidth="1"/>
    <col min="14339" max="14339" width="15.7109375" style="9" customWidth="1"/>
    <col min="14340" max="14341" width="17.7109375" style="9" customWidth="1"/>
    <col min="14342" max="14342" width="15.28515625" style="9" customWidth="1"/>
    <col min="14343" max="14343" width="35.7109375" style="9" customWidth="1"/>
    <col min="14344" max="14344" width="17.7109375" style="9" customWidth="1"/>
    <col min="14345" max="14345" width="15.28515625" style="9" customWidth="1"/>
    <col min="14346" max="14346" width="30.7109375" style="9" customWidth="1"/>
    <col min="14347" max="14347" width="40.42578125" style="9" customWidth="1"/>
    <col min="14348" max="14592" width="11.42578125" style="9"/>
    <col min="14593" max="14593" width="8.7109375" style="9" customWidth="1"/>
    <col min="14594" max="14594" width="45.7109375" style="9" customWidth="1"/>
    <col min="14595" max="14595" width="15.7109375" style="9" customWidth="1"/>
    <col min="14596" max="14597" width="17.7109375" style="9" customWidth="1"/>
    <col min="14598" max="14598" width="15.28515625" style="9" customWidth="1"/>
    <col min="14599" max="14599" width="35.7109375" style="9" customWidth="1"/>
    <col min="14600" max="14600" width="17.7109375" style="9" customWidth="1"/>
    <col min="14601" max="14601" width="15.28515625" style="9" customWidth="1"/>
    <col min="14602" max="14602" width="30.7109375" style="9" customWidth="1"/>
    <col min="14603" max="14603" width="40.42578125" style="9" customWidth="1"/>
    <col min="14604" max="14848" width="11.42578125" style="9"/>
    <col min="14849" max="14849" width="8.7109375" style="9" customWidth="1"/>
    <col min="14850" max="14850" width="45.7109375" style="9" customWidth="1"/>
    <col min="14851" max="14851" width="15.7109375" style="9" customWidth="1"/>
    <col min="14852" max="14853" width="17.7109375" style="9" customWidth="1"/>
    <col min="14854" max="14854" width="15.28515625" style="9" customWidth="1"/>
    <col min="14855" max="14855" width="35.7109375" style="9" customWidth="1"/>
    <col min="14856" max="14856" width="17.7109375" style="9" customWidth="1"/>
    <col min="14857" max="14857" width="15.28515625" style="9" customWidth="1"/>
    <col min="14858" max="14858" width="30.7109375" style="9" customWidth="1"/>
    <col min="14859" max="14859" width="40.42578125" style="9" customWidth="1"/>
    <col min="14860" max="15104" width="11.42578125" style="9"/>
    <col min="15105" max="15105" width="8.7109375" style="9" customWidth="1"/>
    <col min="15106" max="15106" width="45.7109375" style="9" customWidth="1"/>
    <col min="15107" max="15107" width="15.7109375" style="9" customWidth="1"/>
    <col min="15108" max="15109" width="17.7109375" style="9" customWidth="1"/>
    <col min="15110" max="15110" width="15.28515625" style="9" customWidth="1"/>
    <col min="15111" max="15111" width="35.7109375" style="9" customWidth="1"/>
    <col min="15112" max="15112" width="17.7109375" style="9" customWidth="1"/>
    <col min="15113" max="15113" width="15.28515625" style="9" customWidth="1"/>
    <col min="15114" max="15114" width="30.7109375" style="9" customWidth="1"/>
    <col min="15115" max="15115" width="40.42578125" style="9" customWidth="1"/>
    <col min="15116" max="15360" width="11.42578125" style="9"/>
    <col min="15361" max="15361" width="8.7109375" style="9" customWidth="1"/>
    <col min="15362" max="15362" width="45.7109375" style="9" customWidth="1"/>
    <col min="15363" max="15363" width="15.7109375" style="9" customWidth="1"/>
    <col min="15364" max="15365" width="17.7109375" style="9" customWidth="1"/>
    <col min="15366" max="15366" width="15.28515625" style="9" customWidth="1"/>
    <col min="15367" max="15367" width="35.7109375" style="9" customWidth="1"/>
    <col min="15368" max="15368" width="17.7109375" style="9" customWidth="1"/>
    <col min="15369" max="15369" width="15.28515625" style="9" customWidth="1"/>
    <col min="15370" max="15370" width="30.7109375" style="9" customWidth="1"/>
    <col min="15371" max="15371" width="40.42578125" style="9" customWidth="1"/>
    <col min="15372" max="15616" width="11.42578125" style="9"/>
    <col min="15617" max="15617" width="8.7109375" style="9" customWidth="1"/>
    <col min="15618" max="15618" width="45.7109375" style="9" customWidth="1"/>
    <col min="15619" max="15619" width="15.7109375" style="9" customWidth="1"/>
    <col min="15620" max="15621" width="17.7109375" style="9" customWidth="1"/>
    <col min="15622" max="15622" width="15.28515625" style="9" customWidth="1"/>
    <col min="15623" max="15623" width="35.7109375" style="9" customWidth="1"/>
    <col min="15624" max="15624" width="17.7109375" style="9" customWidth="1"/>
    <col min="15625" max="15625" width="15.28515625" style="9" customWidth="1"/>
    <col min="15626" max="15626" width="30.7109375" style="9" customWidth="1"/>
    <col min="15627" max="15627" width="40.42578125" style="9" customWidth="1"/>
    <col min="15628" max="15872" width="11.42578125" style="9"/>
    <col min="15873" max="15873" width="8.7109375" style="9" customWidth="1"/>
    <col min="15874" max="15874" width="45.7109375" style="9" customWidth="1"/>
    <col min="15875" max="15875" width="15.7109375" style="9" customWidth="1"/>
    <col min="15876" max="15877" width="17.7109375" style="9" customWidth="1"/>
    <col min="15878" max="15878" width="15.28515625" style="9" customWidth="1"/>
    <col min="15879" max="15879" width="35.7109375" style="9" customWidth="1"/>
    <col min="15880" max="15880" width="17.7109375" style="9" customWidth="1"/>
    <col min="15881" max="15881" width="15.28515625" style="9" customWidth="1"/>
    <col min="15882" max="15882" width="30.7109375" style="9" customWidth="1"/>
    <col min="15883" max="15883" width="40.42578125" style="9" customWidth="1"/>
    <col min="15884" max="16128" width="11.42578125" style="9"/>
    <col min="16129" max="16129" width="8.7109375" style="9" customWidth="1"/>
    <col min="16130" max="16130" width="45.7109375" style="9" customWidth="1"/>
    <col min="16131" max="16131" width="15.7109375" style="9" customWidth="1"/>
    <col min="16132" max="16133" width="17.7109375" style="9" customWidth="1"/>
    <col min="16134" max="16134" width="15.28515625" style="9" customWidth="1"/>
    <col min="16135" max="16135" width="35.7109375" style="9" customWidth="1"/>
    <col min="16136" max="16136" width="17.7109375" style="9" customWidth="1"/>
    <col min="16137" max="16137" width="15.28515625" style="9" customWidth="1"/>
    <col min="16138" max="16138" width="30.7109375" style="9" customWidth="1"/>
    <col min="16139" max="16139" width="40.42578125" style="9" customWidth="1"/>
    <col min="16140" max="16384" width="11.42578125" style="9"/>
  </cols>
  <sheetData>
    <row r="1" spans="1:10" x14ac:dyDescent="0.25">
      <c r="A1" s="1597" t="s">
        <v>1263</v>
      </c>
      <c r="B1" s="1597"/>
      <c r="C1" s="1597"/>
      <c r="D1" s="1597"/>
      <c r="E1" s="1597"/>
      <c r="F1" s="1597"/>
      <c r="G1" s="1597"/>
      <c r="H1" s="1597"/>
      <c r="I1" s="1597"/>
      <c r="J1" s="1597"/>
    </row>
    <row r="2" spans="1:10" x14ac:dyDescent="0.25">
      <c r="A2" s="1597" t="s">
        <v>89</v>
      </c>
      <c r="B2" s="1597"/>
      <c r="C2" s="1597"/>
      <c r="D2" s="1597"/>
      <c r="E2" s="1597"/>
      <c r="F2" s="1597"/>
      <c r="G2" s="1597"/>
      <c r="H2" s="1597"/>
      <c r="I2" s="1597"/>
      <c r="J2" s="1597"/>
    </row>
    <row r="3" spans="1:10" x14ac:dyDescent="0.25">
      <c r="A3" s="1593" t="s">
        <v>30</v>
      </c>
      <c r="B3" s="1593"/>
      <c r="C3" s="1593"/>
      <c r="D3" s="1598"/>
      <c r="E3" s="1598"/>
      <c r="F3" s="1598"/>
      <c r="G3" s="1598"/>
      <c r="H3" s="1598"/>
      <c r="I3" s="1598"/>
      <c r="J3" s="1598"/>
    </row>
    <row r="4" spans="1:10" x14ac:dyDescent="0.25">
      <c r="A4" s="1599" t="s">
        <v>1055</v>
      </c>
      <c r="B4" s="1599"/>
      <c r="C4" s="1599"/>
      <c r="D4" s="1599"/>
      <c r="E4" s="1599"/>
      <c r="F4" s="1599"/>
      <c r="G4" s="1599"/>
      <c r="H4" s="1599"/>
      <c r="I4" s="1599"/>
      <c r="J4" s="1599"/>
    </row>
    <row r="5" spans="1:10" x14ac:dyDescent="0.25">
      <c r="A5" s="1600"/>
      <c r="B5" s="1598"/>
      <c r="C5" s="1598"/>
      <c r="D5" s="1598"/>
      <c r="E5" s="1598"/>
      <c r="F5" s="1598"/>
      <c r="G5" s="1598"/>
      <c r="H5" s="1598"/>
      <c r="I5" s="1598"/>
      <c r="J5" s="1598"/>
    </row>
    <row r="6" spans="1:10" ht="137.25" customHeight="1" x14ac:dyDescent="0.25">
      <c r="A6" s="744" t="s">
        <v>1</v>
      </c>
      <c r="B6" s="572" t="s">
        <v>2</v>
      </c>
      <c r="C6" s="572" t="s">
        <v>3</v>
      </c>
      <c r="D6" s="3" t="s">
        <v>866</v>
      </c>
      <c r="E6" s="403" t="s">
        <v>916</v>
      </c>
      <c r="F6" s="403" t="s">
        <v>4</v>
      </c>
      <c r="G6" s="572" t="s">
        <v>5</v>
      </c>
      <c r="H6" s="572" t="s">
        <v>917</v>
      </c>
      <c r="I6" s="572" t="s">
        <v>6</v>
      </c>
      <c r="J6" s="572" t="s">
        <v>7</v>
      </c>
    </row>
    <row r="7" spans="1:10" ht="18" customHeight="1" x14ac:dyDescent="0.25">
      <c r="A7" s="11" t="s">
        <v>8</v>
      </c>
      <c r="B7" s="12">
        <v>2</v>
      </c>
      <c r="C7" s="12">
        <v>3</v>
      </c>
      <c r="D7" s="12">
        <v>4</v>
      </c>
      <c r="E7" s="12">
        <v>5</v>
      </c>
      <c r="F7" s="13">
        <v>6</v>
      </c>
      <c r="G7" s="12">
        <v>7</v>
      </c>
      <c r="H7" s="13">
        <v>8</v>
      </c>
      <c r="I7" s="13">
        <v>9</v>
      </c>
      <c r="J7" s="12">
        <v>10</v>
      </c>
    </row>
    <row r="8" spans="1:10" x14ac:dyDescent="0.25">
      <c r="A8" s="1596" t="s">
        <v>31</v>
      </c>
      <c r="B8" s="1596"/>
      <c r="C8" s="1596"/>
      <c r="D8" s="1596"/>
      <c r="E8" s="1596"/>
      <c r="F8" s="1596"/>
      <c r="G8" s="1596"/>
      <c r="H8" s="1596"/>
      <c r="I8" s="1596"/>
      <c r="J8" s="1596"/>
    </row>
    <row r="9" spans="1:10" s="14" customFormat="1" ht="22.5" customHeight="1" x14ac:dyDescent="0.3">
      <c r="A9" s="1601" t="s">
        <v>10</v>
      </c>
      <c r="B9" s="1603" t="s">
        <v>1264</v>
      </c>
      <c r="C9" s="745" t="s">
        <v>18</v>
      </c>
      <c r="D9" s="746">
        <f>D10</f>
        <v>29150</v>
      </c>
      <c r="E9" s="746">
        <f>E10</f>
        <v>0</v>
      </c>
      <c r="F9" s="15">
        <f>E9/D9*100</f>
        <v>0</v>
      </c>
      <c r="G9" s="1605"/>
      <c r="H9" s="747">
        <f>H10</f>
        <v>0</v>
      </c>
      <c r="I9" s="15">
        <f>H9/D9*100</f>
        <v>0</v>
      </c>
      <c r="J9" s="1605"/>
    </row>
    <row r="10" spans="1:10" s="14" customFormat="1" ht="120.75" customHeight="1" x14ac:dyDescent="0.3">
      <c r="A10" s="1602"/>
      <c r="B10" s="1604"/>
      <c r="C10" s="745" t="s">
        <v>23</v>
      </c>
      <c r="D10" s="746">
        <f>D11+D15+D16</f>
        <v>29150</v>
      </c>
      <c r="E10" s="746">
        <f>E11+E15+E16</f>
        <v>0</v>
      </c>
      <c r="F10" s="15">
        <f>E10/D10*100</f>
        <v>0</v>
      </c>
      <c r="G10" s="1606"/>
      <c r="H10" s="747">
        <f>H11+H15+H16</f>
        <v>0</v>
      </c>
      <c r="I10" s="15">
        <f>H10/D10*100</f>
        <v>0</v>
      </c>
      <c r="J10" s="1606"/>
    </row>
    <row r="11" spans="1:10" s="14" customFormat="1" ht="91.5" customHeight="1" x14ac:dyDescent="0.3">
      <c r="A11" s="748" t="s">
        <v>12</v>
      </c>
      <c r="B11" s="749" t="s">
        <v>1265</v>
      </c>
      <c r="C11" s="750" t="s">
        <v>23</v>
      </c>
      <c r="D11" s="751">
        <f>D12+D13</f>
        <v>19150</v>
      </c>
      <c r="E11" s="751">
        <f>E12+E13</f>
        <v>0</v>
      </c>
      <c r="F11" s="380">
        <f>E11/D11*100</f>
        <v>0</v>
      </c>
      <c r="G11" s="752"/>
      <c r="H11" s="753">
        <f>H12+H13</f>
        <v>0</v>
      </c>
      <c r="I11" s="380">
        <f>H11/D11*100</f>
        <v>0</v>
      </c>
      <c r="J11" s="754"/>
    </row>
    <row r="12" spans="1:10" s="14" customFormat="1" ht="91.5" customHeight="1" x14ac:dyDescent="0.3">
      <c r="A12" s="391" t="s">
        <v>93</v>
      </c>
      <c r="B12" s="750" t="s">
        <v>95</v>
      </c>
      <c r="C12" s="750" t="s">
        <v>23</v>
      </c>
      <c r="D12" s="751">
        <v>0</v>
      </c>
      <c r="E12" s="751">
        <v>0</v>
      </c>
      <c r="F12" s="380">
        <v>0</v>
      </c>
      <c r="G12" s="752"/>
      <c r="H12" s="753">
        <v>0</v>
      </c>
      <c r="I12" s="380">
        <v>0</v>
      </c>
      <c r="J12" s="754" t="s">
        <v>855</v>
      </c>
    </row>
    <row r="13" spans="1:10" s="14" customFormat="1" ht="409.6" customHeight="1" x14ac:dyDescent="0.3">
      <c r="A13" s="1607" t="s">
        <v>94</v>
      </c>
      <c r="B13" s="1609" t="s">
        <v>1266</v>
      </c>
      <c r="C13" s="1609" t="s">
        <v>23</v>
      </c>
      <c r="D13" s="1611">
        <v>19150</v>
      </c>
      <c r="E13" s="1611">
        <v>0</v>
      </c>
      <c r="F13" s="1613">
        <v>0</v>
      </c>
      <c r="G13" s="1615" t="s">
        <v>1267</v>
      </c>
      <c r="H13" s="1617">
        <v>0</v>
      </c>
      <c r="I13" s="1613">
        <v>0</v>
      </c>
      <c r="J13" s="1615" t="s">
        <v>1268</v>
      </c>
    </row>
    <row r="14" spans="1:10" s="14" customFormat="1" ht="103.5" customHeight="1" x14ac:dyDescent="0.3">
      <c r="A14" s="1608"/>
      <c r="B14" s="1610"/>
      <c r="C14" s="1610"/>
      <c r="D14" s="1612"/>
      <c r="E14" s="1612"/>
      <c r="F14" s="1614"/>
      <c r="G14" s="1616"/>
      <c r="H14" s="1618"/>
      <c r="I14" s="1614"/>
      <c r="J14" s="1616"/>
    </row>
    <row r="15" spans="1:10" s="14" customFormat="1" ht="91.5" customHeight="1" x14ac:dyDescent="0.3">
      <c r="A15" s="391" t="s">
        <v>13</v>
      </c>
      <c r="B15" s="750" t="s">
        <v>1269</v>
      </c>
      <c r="C15" s="750" t="s">
        <v>23</v>
      </c>
      <c r="D15" s="751">
        <v>0</v>
      </c>
      <c r="E15" s="751">
        <v>0</v>
      </c>
      <c r="F15" s="380">
        <v>0</v>
      </c>
      <c r="G15" s="752"/>
      <c r="H15" s="753">
        <v>0</v>
      </c>
      <c r="I15" s="380">
        <v>0</v>
      </c>
      <c r="J15" s="752" t="s">
        <v>855</v>
      </c>
    </row>
    <row r="16" spans="1:10" s="14" customFormat="1" ht="183.75" customHeight="1" x14ac:dyDescent="0.3">
      <c r="A16" s="391" t="s">
        <v>51</v>
      </c>
      <c r="B16" s="750" t="s">
        <v>1270</v>
      </c>
      <c r="C16" s="750" t="s">
        <v>23</v>
      </c>
      <c r="D16" s="751">
        <v>10000</v>
      </c>
      <c r="E16" s="751">
        <v>0</v>
      </c>
      <c r="F16" s="380">
        <v>0</v>
      </c>
      <c r="G16" s="752" t="s">
        <v>1839</v>
      </c>
      <c r="H16" s="753">
        <v>0</v>
      </c>
      <c r="I16" s="380">
        <v>0</v>
      </c>
      <c r="J16" s="752" t="s">
        <v>1271</v>
      </c>
    </row>
    <row r="17" spans="1:10" s="14" customFormat="1" ht="21.75" customHeight="1" x14ac:dyDescent="0.3">
      <c r="A17" s="1619" t="s">
        <v>14</v>
      </c>
      <c r="B17" s="1620" t="s">
        <v>1272</v>
      </c>
      <c r="C17" s="745" t="s">
        <v>1273</v>
      </c>
      <c r="D17" s="746">
        <f>D18+D19+D20</f>
        <v>0</v>
      </c>
      <c r="E17" s="746">
        <f>E18+E19+E20</f>
        <v>0</v>
      </c>
      <c r="F17" s="15">
        <v>0</v>
      </c>
      <c r="G17" s="1621"/>
      <c r="H17" s="747">
        <f>H18+H19+H20</f>
        <v>0</v>
      </c>
      <c r="I17" s="15">
        <v>0</v>
      </c>
      <c r="J17" s="1622"/>
    </row>
    <row r="18" spans="1:10" s="14" customFormat="1" ht="72.75" customHeight="1" x14ac:dyDescent="0.3">
      <c r="A18" s="1619"/>
      <c r="B18" s="1620"/>
      <c r="C18" s="745" t="s">
        <v>22</v>
      </c>
      <c r="D18" s="746">
        <f t="shared" ref="D18:E20" si="0">D22</f>
        <v>0</v>
      </c>
      <c r="E18" s="746">
        <f t="shared" si="0"/>
        <v>0</v>
      </c>
      <c r="F18" s="15">
        <v>0</v>
      </c>
      <c r="G18" s="1621"/>
      <c r="H18" s="747">
        <f>H22</f>
        <v>0</v>
      </c>
      <c r="I18" s="15">
        <v>0</v>
      </c>
      <c r="J18" s="1622"/>
    </row>
    <row r="19" spans="1:10" s="14" customFormat="1" ht="72.75" customHeight="1" x14ac:dyDescent="0.3">
      <c r="A19" s="1619"/>
      <c r="B19" s="1620"/>
      <c r="C19" s="745" t="s">
        <v>19</v>
      </c>
      <c r="D19" s="746">
        <f t="shared" si="0"/>
        <v>0</v>
      </c>
      <c r="E19" s="746">
        <f t="shared" si="0"/>
        <v>0</v>
      </c>
      <c r="F19" s="15">
        <v>0</v>
      </c>
      <c r="G19" s="1621"/>
      <c r="H19" s="747">
        <f>H23</f>
        <v>0</v>
      </c>
      <c r="I19" s="15">
        <v>0</v>
      </c>
      <c r="J19" s="1622"/>
    </row>
    <row r="20" spans="1:10" s="14" customFormat="1" ht="92.25" customHeight="1" x14ac:dyDescent="0.3">
      <c r="A20" s="1619"/>
      <c r="B20" s="1620"/>
      <c r="C20" s="745" t="s">
        <v>23</v>
      </c>
      <c r="D20" s="746">
        <f t="shared" si="0"/>
        <v>0</v>
      </c>
      <c r="E20" s="746">
        <f t="shared" si="0"/>
        <v>0</v>
      </c>
      <c r="F20" s="15">
        <v>0</v>
      </c>
      <c r="G20" s="1621"/>
      <c r="H20" s="747">
        <f>H24</f>
        <v>0</v>
      </c>
      <c r="I20" s="15">
        <v>0</v>
      </c>
      <c r="J20" s="1622"/>
    </row>
    <row r="21" spans="1:10" s="14" customFormat="1" ht="21.75" customHeight="1" x14ac:dyDescent="0.3">
      <c r="A21" s="1623" t="s">
        <v>79</v>
      </c>
      <c r="B21" s="1624" t="s">
        <v>1274</v>
      </c>
      <c r="C21" s="750" t="s">
        <v>1273</v>
      </c>
      <c r="D21" s="751">
        <f>D22+D23+D24</f>
        <v>0</v>
      </c>
      <c r="E21" s="751">
        <f>E22+E23+E24</f>
        <v>0</v>
      </c>
      <c r="F21" s="380">
        <v>0</v>
      </c>
      <c r="G21" s="1621"/>
      <c r="H21" s="753">
        <f>H22+H23+H24</f>
        <v>0</v>
      </c>
      <c r="I21" s="380">
        <v>0</v>
      </c>
      <c r="J21" s="1627" t="s">
        <v>1275</v>
      </c>
    </row>
    <row r="22" spans="1:10" s="14" customFormat="1" ht="73.5" customHeight="1" x14ac:dyDescent="0.3">
      <c r="A22" s="1623"/>
      <c r="B22" s="1624"/>
      <c r="C22" s="750" t="s">
        <v>22</v>
      </c>
      <c r="D22" s="755">
        <v>0</v>
      </c>
      <c r="E22" s="751">
        <v>0</v>
      </c>
      <c r="F22" s="380">
        <v>0</v>
      </c>
      <c r="G22" s="1621"/>
      <c r="H22" s="753">
        <v>0</v>
      </c>
      <c r="I22" s="380">
        <v>0</v>
      </c>
      <c r="J22" s="1627"/>
    </row>
    <row r="23" spans="1:10" s="14" customFormat="1" ht="73.5" customHeight="1" x14ac:dyDescent="0.3">
      <c r="A23" s="1623"/>
      <c r="B23" s="1624"/>
      <c r="C23" s="750" t="s">
        <v>19</v>
      </c>
      <c r="D23" s="755">
        <v>0</v>
      </c>
      <c r="E23" s="751">
        <v>0</v>
      </c>
      <c r="F23" s="380">
        <v>0</v>
      </c>
      <c r="G23" s="1621"/>
      <c r="H23" s="753">
        <v>0</v>
      </c>
      <c r="I23" s="380">
        <v>0</v>
      </c>
      <c r="J23" s="1627"/>
    </row>
    <row r="24" spans="1:10" s="14" customFormat="1" ht="92.25" customHeight="1" x14ac:dyDescent="0.3">
      <c r="A24" s="1623"/>
      <c r="B24" s="1624"/>
      <c r="C24" s="750" t="s">
        <v>23</v>
      </c>
      <c r="D24" s="751">
        <v>0</v>
      </c>
      <c r="E24" s="751">
        <v>0</v>
      </c>
      <c r="F24" s="380">
        <v>0</v>
      </c>
      <c r="G24" s="1621"/>
      <c r="H24" s="753">
        <v>0</v>
      </c>
      <c r="I24" s="380">
        <v>0</v>
      </c>
      <c r="J24" s="1627"/>
    </row>
    <row r="25" spans="1:10" ht="17.25" customHeight="1" x14ac:dyDescent="0.25">
      <c r="A25" s="1628"/>
      <c r="B25" s="1603" t="s">
        <v>48</v>
      </c>
      <c r="C25" s="745" t="s">
        <v>1273</v>
      </c>
      <c r="D25" s="747">
        <f>D26+D27+D28</f>
        <v>29150</v>
      </c>
      <c r="E25" s="747">
        <f>E26+E27+E28</f>
        <v>0</v>
      </c>
      <c r="F25" s="15">
        <v>0</v>
      </c>
      <c r="G25" s="1632"/>
      <c r="H25" s="747">
        <f>H26+H27+H28</f>
        <v>0</v>
      </c>
      <c r="I25" s="15">
        <v>0</v>
      </c>
      <c r="J25" s="1632"/>
    </row>
    <row r="26" spans="1:10" ht="72" customHeight="1" x14ac:dyDescent="0.25">
      <c r="A26" s="1629"/>
      <c r="B26" s="1604"/>
      <c r="C26" s="745" t="s">
        <v>22</v>
      </c>
      <c r="D26" s="747">
        <f>D18</f>
        <v>0</v>
      </c>
      <c r="E26" s="747">
        <f>E18</f>
        <v>0</v>
      </c>
      <c r="F26" s="15">
        <v>0</v>
      </c>
      <c r="G26" s="1633"/>
      <c r="H26" s="747">
        <f>H18</f>
        <v>0</v>
      </c>
      <c r="I26" s="15">
        <v>0</v>
      </c>
      <c r="J26" s="1633"/>
    </row>
    <row r="27" spans="1:10" ht="72.75" customHeight="1" x14ac:dyDescent="0.25">
      <c r="A27" s="1629"/>
      <c r="B27" s="1604"/>
      <c r="C27" s="745" t="s">
        <v>19</v>
      </c>
      <c r="D27" s="747">
        <f>D19</f>
        <v>0</v>
      </c>
      <c r="E27" s="747">
        <f>E19</f>
        <v>0</v>
      </c>
      <c r="F27" s="15">
        <v>0</v>
      </c>
      <c r="G27" s="1633"/>
      <c r="H27" s="747">
        <f>H19</f>
        <v>0</v>
      </c>
      <c r="I27" s="15">
        <v>0</v>
      </c>
      <c r="J27" s="1633"/>
    </row>
    <row r="28" spans="1:10" ht="94.5" customHeight="1" x14ac:dyDescent="0.25">
      <c r="A28" s="1630"/>
      <c r="B28" s="1631"/>
      <c r="C28" s="745" t="s">
        <v>23</v>
      </c>
      <c r="D28" s="747">
        <f>D10+D20</f>
        <v>29150</v>
      </c>
      <c r="E28" s="747">
        <f t="shared" ref="E28" si="1">E10+E20</f>
        <v>0</v>
      </c>
      <c r="F28" s="15">
        <v>0</v>
      </c>
      <c r="G28" s="1634"/>
      <c r="H28" s="747">
        <f>H10+H20</f>
        <v>0</v>
      </c>
      <c r="I28" s="15">
        <v>0</v>
      </c>
      <c r="J28" s="1634"/>
    </row>
    <row r="29" spans="1:10" ht="24" customHeight="1" x14ac:dyDescent="0.25">
      <c r="A29" s="1635" t="s">
        <v>96</v>
      </c>
      <c r="B29" s="1635"/>
      <c r="C29" s="1635"/>
      <c r="D29" s="1635"/>
      <c r="E29" s="1635"/>
      <c r="F29" s="1635"/>
      <c r="G29" s="1635"/>
      <c r="H29" s="1635"/>
      <c r="I29" s="1635"/>
      <c r="J29" s="1635"/>
    </row>
    <row r="30" spans="1:10" ht="21" customHeight="1" x14ac:dyDescent="0.25">
      <c r="A30" s="1601" t="s">
        <v>10</v>
      </c>
      <c r="B30" s="1603" t="s">
        <v>1276</v>
      </c>
      <c r="C30" s="745" t="s">
        <v>18</v>
      </c>
      <c r="D30" s="747">
        <f>D31+D32</f>
        <v>20000</v>
      </c>
      <c r="E30" s="747">
        <f>E31+E32</f>
        <v>0</v>
      </c>
      <c r="F30" s="15">
        <v>0</v>
      </c>
      <c r="G30" s="1605"/>
      <c r="H30" s="747">
        <f>H31+H32</f>
        <v>0</v>
      </c>
      <c r="I30" s="15">
        <v>0</v>
      </c>
      <c r="J30" s="1638"/>
    </row>
    <row r="31" spans="1:10" ht="72.75" customHeight="1" x14ac:dyDescent="0.25">
      <c r="A31" s="1602"/>
      <c r="B31" s="1604"/>
      <c r="C31" s="745" t="s">
        <v>19</v>
      </c>
      <c r="D31" s="747">
        <f>D34+D40</f>
        <v>0</v>
      </c>
      <c r="E31" s="747">
        <f>E34+E40</f>
        <v>0</v>
      </c>
      <c r="F31" s="15">
        <v>0</v>
      </c>
      <c r="G31" s="1637"/>
      <c r="H31" s="747">
        <v>0</v>
      </c>
      <c r="I31" s="15">
        <v>0</v>
      </c>
      <c r="J31" s="1639"/>
    </row>
    <row r="32" spans="1:10" ht="90.75" customHeight="1" x14ac:dyDescent="0.25">
      <c r="A32" s="1636"/>
      <c r="B32" s="1631"/>
      <c r="C32" s="756" t="s">
        <v>23</v>
      </c>
      <c r="D32" s="757">
        <f>D35+D41</f>
        <v>20000</v>
      </c>
      <c r="E32" s="757">
        <f>E35+E41</f>
        <v>0</v>
      </c>
      <c r="F32" s="15">
        <v>0</v>
      </c>
      <c r="G32" s="1606"/>
      <c r="H32" s="757">
        <v>0</v>
      </c>
      <c r="I32" s="15">
        <v>0</v>
      </c>
      <c r="J32" s="1640"/>
    </row>
    <row r="33" spans="1:10" ht="21.75" customHeight="1" x14ac:dyDescent="0.25">
      <c r="A33" s="1623" t="s">
        <v>12</v>
      </c>
      <c r="B33" s="1624" t="s">
        <v>1277</v>
      </c>
      <c r="C33" s="750" t="s">
        <v>18</v>
      </c>
      <c r="D33" s="753">
        <f>D34+D35</f>
        <v>0</v>
      </c>
      <c r="E33" s="753">
        <f>E34+E35</f>
        <v>0</v>
      </c>
      <c r="F33" s="380">
        <v>0</v>
      </c>
      <c r="G33" s="1625"/>
      <c r="H33" s="753">
        <f>H34+H35</f>
        <v>0</v>
      </c>
      <c r="I33" s="380">
        <v>0</v>
      </c>
      <c r="J33" s="1626" t="s">
        <v>855</v>
      </c>
    </row>
    <row r="34" spans="1:10" ht="72" customHeight="1" x14ac:dyDescent="0.25">
      <c r="A34" s="1623"/>
      <c r="B34" s="1624"/>
      <c r="C34" s="750" t="s">
        <v>19</v>
      </c>
      <c r="D34" s="753">
        <f>D37</f>
        <v>0</v>
      </c>
      <c r="E34" s="753">
        <f>E37</f>
        <v>0</v>
      </c>
      <c r="F34" s="380">
        <v>0</v>
      </c>
      <c r="G34" s="1625"/>
      <c r="H34" s="753">
        <v>0</v>
      </c>
      <c r="I34" s="380">
        <v>0</v>
      </c>
      <c r="J34" s="1626"/>
    </row>
    <row r="35" spans="1:10" ht="96" customHeight="1" x14ac:dyDescent="0.25">
      <c r="A35" s="1623"/>
      <c r="B35" s="1624"/>
      <c r="C35" s="750" t="s">
        <v>23</v>
      </c>
      <c r="D35" s="753">
        <f>D38</f>
        <v>0</v>
      </c>
      <c r="E35" s="753">
        <f>E38</f>
        <v>0</v>
      </c>
      <c r="F35" s="380">
        <v>0</v>
      </c>
      <c r="G35" s="1625"/>
      <c r="H35" s="753">
        <v>0</v>
      </c>
      <c r="I35" s="380">
        <v>0</v>
      </c>
      <c r="J35" s="1626"/>
    </row>
    <row r="36" spans="1:10" ht="19.5" customHeight="1" x14ac:dyDescent="0.25">
      <c r="A36" s="1623" t="s">
        <v>93</v>
      </c>
      <c r="B36" s="1624" t="s">
        <v>1278</v>
      </c>
      <c r="C36" s="750" t="s">
        <v>18</v>
      </c>
      <c r="D36" s="753">
        <f>D37+D38</f>
        <v>0</v>
      </c>
      <c r="E36" s="753">
        <f>E37+E38</f>
        <v>0</v>
      </c>
      <c r="F36" s="380">
        <v>0</v>
      </c>
      <c r="G36" s="1625"/>
      <c r="H36" s="753">
        <f>H37+H38</f>
        <v>0</v>
      </c>
      <c r="I36" s="380">
        <v>0</v>
      </c>
      <c r="J36" s="1626" t="s">
        <v>855</v>
      </c>
    </row>
    <row r="37" spans="1:10" ht="75.75" customHeight="1" x14ac:dyDescent="0.25">
      <c r="A37" s="1623"/>
      <c r="B37" s="1624"/>
      <c r="C37" s="750" t="s">
        <v>19</v>
      </c>
      <c r="D37" s="753">
        <v>0</v>
      </c>
      <c r="E37" s="753">
        <v>0</v>
      </c>
      <c r="F37" s="380">
        <v>0</v>
      </c>
      <c r="G37" s="1625"/>
      <c r="H37" s="753">
        <v>0</v>
      </c>
      <c r="I37" s="380">
        <v>0</v>
      </c>
      <c r="J37" s="1626"/>
    </row>
    <row r="38" spans="1:10" ht="93.75" customHeight="1" x14ac:dyDescent="0.25">
      <c r="A38" s="758"/>
      <c r="B38" s="741"/>
      <c r="C38" s="750" t="s">
        <v>23</v>
      </c>
      <c r="D38" s="753">
        <v>0</v>
      </c>
      <c r="E38" s="753">
        <v>0</v>
      </c>
      <c r="F38" s="380">
        <v>0</v>
      </c>
      <c r="G38" s="759"/>
      <c r="H38" s="753">
        <v>0</v>
      </c>
      <c r="I38" s="380">
        <v>0</v>
      </c>
      <c r="J38" s="759"/>
    </row>
    <row r="39" spans="1:10" ht="16.5" customHeight="1" x14ac:dyDescent="0.25">
      <c r="A39" s="1641" t="s">
        <v>13</v>
      </c>
      <c r="B39" s="1609" t="s">
        <v>1279</v>
      </c>
      <c r="C39" s="760" t="s">
        <v>18</v>
      </c>
      <c r="D39" s="761">
        <f>D40+D41</f>
        <v>20000</v>
      </c>
      <c r="E39" s="761">
        <f>E40+E41</f>
        <v>0</v>
      </c>
      <c r="F39" s="762">
        <v>0</v>
      </c>
      <c r="G39" s="1645" t="s">
        <v>1857</v>
      </c>
      <c r="H39" s="761">
        <f>H40+H41</f>
        <v>0</v>
      </c>
      <c r="I39" s="762">
        <v>0</v>
      </c>
      <c r="J39" s="1645" t="s">
        <v>1280</v>
      </c>
    </row>
    <row r="40" spans="1:10" ht="72.75" customHeight="1" x14ac:dyDescent="0.25">
      <c r="A40" s="1642"/>
      <c r="B40" s="1644"/>
      <c r="C40" s="760" t="s">
        <v>19</v>
      </c>
      <c r="D40" s="761">
        <v>0</v>
      </c>
      <c r="E40" s="761">
        <v>0</v>
      </c>
      <c r="F40" s="762">
        <v>0</v>
      </c>
      <c r="G40" s="1646"/>
      <c r="H40" s="761">
        <v>0</v>
      </c>
      <c r="I40" s="762">
        <v>0</v>
      </c>
      <c r="J40" s="1646"/>
    </row>
    <row r="41" spans="1:10" ht="91.5" customHeight="1" x14ac:dyDescent="0.25">
      <c r="A41" s="1643"/>
      <c r="B41" s="1610"/>
      <c r="C41" s="760" t="s">
        <v>23</v>
      </c>
      <c r="D41" s="761">
        <v>20000</v>
      </c>
      <c r="E41" s="761">
        <v>0</v>
      </c>
      <c r="F41" s="762">
        <v>0</v>
      </c>
      <c r="G41" s="1647"/>
      <c r="H41" s="761">
        <v>0</v>
      </c>
      <c r="I41" s="762">
        <v>0</v>
      </c>
      <c r="J41" s="1647"/>
    </row>
    <row r="42" spans="1:10" ht="21.75" customHeight="1" x14ac:dyDescent="0.25">
      <c r="A42" s="1648" t="s">
        <v>14</v>
      </c>
      <c r="B42" s="1620" t="s">
        <v>1281</v>
      </c>
      <c r="C42" s="745" t="s">
        <v>18</v>
      </c>
      <c r="D42" s="763">
        <f>D43+D44+D45</f>
        <v>263652.16000000003</v>
      </c>
      <c r="E42" s="763">
        <f>E43+E44+E45</f>
        <v>4657.66</v>
      </c>
      <c r="F42" s="15">
        <f>E42/D42*100</f>
        <v>1.7665927713241565</v>
      </c>
      <c r="G42" s="1649"/>
      <c r="H42" s="763">
        <f>H43+H44+H45</f>
        <v>2866</v>
      </c>
      <c r="I42" s="15">
        <f>H42/D42*100</f>
        <v>1.0870383159386974</v>
      </c>
      <c r="J42" s="1649"/>
    </row>
    <row r="43" spans="1:10" ht="74.25" customHeight="1" x14ac:dyDescent="0.25">
      <c r="A43" s="1648"/>
      <c r="B43" s="1620"/>
      <c r="C43" s="745" t="s">
        <v>22</v>
      </c>
      <c r="D43" s="764">
        <f t="shared" ref="D43:E45" si="2">D47</f>
        <v>108132.7</v>
      </c>
      <c r="E43" s="764">
        <f t="shared" si="2"/>
        <v>1742.9</v>
      </c>
      <c r="F43" s="15">
        <f t="shared" ref="F43:F45" si="3">E43/D43*100</f>
        <v>1.6118158521890233</v>
      </c>
      <c r="G43" s="1650"/>
      <c r="H43" s="763">
        <f>H47</f>
        <v>1175.44</v>
      </c>
      <c r="I43" s="15">
        <f t="shared" ref="I43:I45" si="4">H43/D43*100</f>
        <v>1.0870347267755269</v>
      </c>
      <c r="J43" s="1650"/>
    </row>
    <row r="44" spans="1:10" ht="78" customHeight="1" x14ac:dyDescent="0.25">
      <c r="A44" s="1648"/>
      <c r="B44" s="1620"/>
      <c r="C44" s="745" t="s">
        <v>19</v>
      </c>
      <c r="D44" s="764">
        <f t="shared" si="2"/>
        <v>56649.9</v>
      </c>
      <c r="E44" s="764">
        <f t="shared" si="2"/>
        <v>1061.74</v>
      </c>
      <c r="F44" s="15">
        <f t="shared" si="3"/>
        <v>1.8742133701912977</v>
      </c>
      <c r="G44" s="1650"/>
      <c r="H44" s="763">
        <f t="shared" ref="H44:H45" si="5">H48</f>
        <v>615.80999999999995</v>
      </c>
      <c r="I44" s="15">
        <f t="shared" si="4"/>
        <v>1.0870451668934984</v>
      </c>
      <c r="J44" s="1650"/>
    </row>
    <row r="45" spans="1:10" ht="96" customHeight="1" x14ac:dyDescent="0.25">
      <c r="A45" s="1648"/>
      <c r="B45" s="1620"/>
      <c r="C45" s="745" t="s">
        <v>23</v>
      </c>
      <c r="D45" s="764">
        <f t="shared" si="2"/>
        <v>98869.56</v>
      </c>
      <c r="E45" s="764">
        <f t="shared" si="2"/>
        <v>1853.02</v>
      </c>
      <c r="F45" s="15">
        <f t="shared" si="3"/>
        <v>1.8742067831595488</v>
      </c>
      <c r="G45" s="1651"/>
      <c r="H45" s="763">
        <f t="shared" si="5"/>
        <v>1074.75</v>
      </c>
      <c r="I45" s="15">
        <f t="shared" si="4"/>
        <v>1.0870383159386976</v>
      </c>
      <c r="J45" s="1651"/>
    </row>
    <row r="46" spans="1:10" ht="23.25" customHeight="1" x14ac:dyDescent="0.25">
      <c r="A46" s="1641" t="s">
        <v>79</v>
      </c>
      <c r="B46" s="1609" t="s">
        <v>1282</v>
      </c>
      <c r="C46" s="741" t="s">
        <v>18</v>
      </c>
      <c r="D46" s="18">
        <f>D47+D48+D49</f>
        <v>263652.16000000003</v>
      </c>
      <c r="E46" s="18">
        <f>E47+E48+E49</f>
        <v>4657.66</v>
      </c>
      <c r="F46" s="380">
        <f>E46/D46*100</f>
        <v>1.7665927713241565</v>
      </c>
      <c r="G46" s="1615" t="s">
        <v>1859</v>
      </c>
      <c r="H46" s="18">
        <f>H47+H48+H49</f>
        <v>2866</v>
      </c>
      <c r="I46" s="380">
        <f>H46/D46*100</f>
        <v>1.0870383159386974</v>
      </c>
      <c r="J46" s="1645" t="s">
        <v>1283</v>
      </c>
    </row>
    <row r="47" spans="1:10" ht="72.75" customHeight="1" x14ac:dyDescent="0.25">
      <c r="A47" s="1642"/>
      <c r="B47" s="1644"/>
      <c r="C47" s="765" t="s">
        <v>22</v>
      </c>
      <c r="D47" s="766">
        <v>108132.7</v>
      </c>
      <c r="E47" s="766">
        <v>1742.9</v>
      </c>
      <c r="F47" s="380">
        <f t="shared" ref="F47:F49" si="6">E47/D47*100</f>
        <v>1.6118158521890233</v>
      </c>
      <c r="G47" s="1652"/>
      <c r="H47" s="761">
        <v>1175.44</v>
      </c>
      <c r="I47" s="380">
        <f t="shared" ref="I47:I49" si="7">H47/D47*100</f>
        <v>1.0870347267755269</v>
      </c>
      <c r="J47" s="1646"/>
    </row>
    <row r="48" spans="1:10" ht="78.75" customHeight="1" x14ac:dyDescent="0.25">
      <c r="A48" s="1642"/>
      <c r="B48" s="1644"/>
      <c r="C48" s="765" t="s">
        <v>19</v>
      </c>
      <c r="D48" s="766">
        <v>56649.9</v>
      </c>
      <c r="E48" s="761">
        <v>1061.74</v>
      </c>
      <c r="F48" s="380">
        <f t="shared" si="6"/>
        <v>1.8742133701912977</v>
      </c>
      <c r="G48" s="1652"/>
      <c r="H48" s="761">
        <v>615.80999999999995</v>
      </c>
      <c r="I48" s="380">
        <f t="shared" si="7"/>
        <v>1.0870451668934984</v>
      </c>
      <c r="J48" s="1646"/>
    </row>
    <row r="49" spans="1:10" ht="243" customHeight="1" x14ac:dyDescent="0.25">
      <c r="A49" s="1642"/>
      <c r="B49" s="1644"/>
      <c r="C49" s="749" t="s">
        <v>23</v>
      </c>
      <c r="D49" s="767">
        <v>98869.56</v>
      </c>
      <c r="E49" s="767">
        <v>1853.02</v>
      </c>
      <c r="F49" s="380">
        <f t="shared" si="6"/>
        <v>1.8742067831595488</v>
      </c>
      <c r="G49" s="1652"/>
      <c r="H49" s="767">
        <v>1074.75</v>
      </c>
      <c r="I49" s="380">
        <f t="shared" si="7"/>
        <v>1.0870383159386976</v>
      </c>
      <c r="J49" s="1646"/>
    </row>
    <row r="50" spans="1:10" ht="17.25" customHeight="1" x14ac:dyDescent="0.25">
      <c r="A50" s="1601"/>
      <c r="B50" s="1603" t="s">
        <v>76</v>
      </c>
      <c r="C50" s="745" t="s">
        <v>18</v>
      </c>
      <c r="D50" s="764">
        <f>D51+D52+D53</f>
        <v>283652.16000000003</v>
      </c>
      <c r="E50" s="764">
        <f>E51+E52+E53</f>
        <v>4657.66</v>
      </c>
      <c r="F50" s="15">
        <f>E50/D50*100</f>
        <v>1.6420322693823306</v>
      </c>
      <c r="G50" s="1653"/>
      <c r="H50" s="764">
        <f>H51+H52+H53</f>
        <v>2866</v>
      </c>
      <c r="I50" s="15">
        <f>H50/D50*100</f>
        <v>1.0103924468616772</v>
      </c>
      <c r="J50" s="1656"/>
    </row>
    <row r="51" spans="1:10" ht="77.25" customHeight="1" x14ac:dyDescent="0.25">
      <c r="A51" s="1602"/>
      <c r="B51" s="1604"/>
      <c r="C51" s="745" t="s">
        <v>22</v>
      </c>
      <c r="D51" s="747">
        <f>D43</f>
        <v>108132.7</v>
      </c>
      <c r="E51" s="747">
        <f>E43</f>
        <v>1742.9</v>
      </c>
      <c r="F51" s="15">
        <f t="shared" ref="F51:F53" si="8">E51/D51*100</f>
        <v>1.6118158521890233</v>
      </c>
      <c r="G51" s="1654"/>
      <c r="H51" s="747">
        <f>H43</f>
        <v>1175.44</v>
      </c>
      <c r="I51" s="15">
        <f t="shared" ref="I51:I53" si="9">H51/D51*100</f>
        <v>1.0870347267755269</v>
      </c>
      <c r="J51" s="1657"/>
    </row>
    <row r="52" spans="1:10" ht="87.75" customHeight="1" x14ac:dyDescent="0.25">
      <c r="A52" s="1602"/>
      <c r="B52" s="1604"/>
      <c r="C52" s="745" t="s">
        <v>19</v>
      </c>
      <c r="D52" s="747">
        <f>D31+D44</f>
        <v>56649.9</v>
      </c>
      <c r="E52" s="747">
        <f>E31+E44</f>
        <v>1061.74</v>
      </c>
      <c r="F52" s="15">
        <f t="shared" si="8"/>
        <v>1.8742133701912977</v>
      </c>
      <c r="G52" s="1654"/>
      <c r="H52" s="747">
        <f>H31+H44</f>
        <v>615.80999999999995</v>
      </c>
      <c r="I52" s="15">
        <f t="shared" si="9"/>
        <v>1.0870451668934984</v>
      </c>
      <c r="J52" s="1657"/>
    </row>
    <row r="53" spans="1:10" ht="97.5" customHeight="1" x14ac:dyDescent="0.25">
      <c r="A53" s="1636"/>
      <c r="B53" s="1631"/>
      <c r="C53" s="745" t="s">
        <v>23</v>
      </c>
      <c r="D53" s="747">
        <f>D32+D45</f>
        <v>118869.56</v>
      </c>
      <c r="E53" s="747">
        <f>E32+E45</f>
        <v>1853.02</v>
      </c>
      <c r="F53" s="15">
        <f t="shared" si="8"/>
        <v>1.558868393220266</v>
      </c>
      <c r="G53" s="1655"/>
      <c r="H53" s="747">
        <f>H32+H45</f>
        <v>1074.75</v>
      </c>
      <c r="I53" s="15">
        <f t="shared" si="9"/>
        <v>0.9041423220545276</v>
      </c>
      <c r="J53" s="1658"/>
    </row>
    <row r="54" spans="1:10" ht="25.5" customHeight="1" x14ac:dyDescent="0.25">
      <c r="A54" s="1635" t="s">
        <v>32</v>
      </c>
      <c r="B54" s="1635"/>
      <c r="C54" s="1635"/>
      <c r="D54" s="1635"/>
      <c r="E54" s="1635"/>
      <c r="F54" s="1635"/>
      <c r="G54" s="1635"/>
      <c r="H54" s="1635"/>
      <c r="I54" s="1635"/>
      <c r="J54" s="1635"/>
    </row>
    <row r="55" spans="1:10" s="17" customFormat="1" ht="186" customHeight="1" x14ac:dyDescent="0.25">
      <c r="A55" s="737" t="s">
        <v>10</v>
      </c>
      <c r="B55" s="739" t="s">
        <v>1284</v>
      </c>
      <c r="C55" s="739" t="s">
        <v>23</v>
      </c>
      <c r="D55" s="747">
        <f>D56+D57+D58</f>
        <v>200</v>
      </c>
      <c r="E55" s="747">
        <f>E56+E57+E58</f>
        <v>0</v>
      </c>
      <c r="F55" s="15">
        <f>E55/D55*100</f>
        <v>0</v>
      </c>
      <c r="G55" s="392"/>
      <c r="H55" s="747">
        <f>H56+H57+H58</f>
        <v>0</v>
      </c>
      <c r="I55" s="15">
        <f>H55/D55*100</f>
        <v>0</v>
      </c>
      <c r="J55" s="768"/>
    </row>
    <row r="56" spans="1:10" ht="93.75" customHeight="1" x14ac:dyDescent="0.25">
      <c r="A56" s="740" t="s">
        <v>12</v>
      </c>
      <c r="B56" s="63" t="s">
        <v>1285</v>
      </c>
      <c r="C56" s="741" t="s">
        <v>23</v>
      </c>
      <c r="D56" s="18">
        <v>100</v>
      </c>
      <c r="E56" s="18">
        <v>0</v>
      </c>
      <c r="F56" s="380">
        <f t="shared" ref="F56:F59" si="10">E56/D56*100</f>
        <v>0</v>
      </c>
      <c r="G56" s="60" t="s">
        <v>1858</v>
      </c>
      <c r="H56" s="18">
        <v>0</v>
      </c>
      <c r="I56" s="380">
        <f t="shared" ref="I56:I59" si="11">H56/D56*100</f>
        <v>0</v>
      </c>
      <c r="J56" s="769" t="s">
        <v>1286</v>
      </c>
    </row>
    <row r="57" spans="1:10" ht="160.5" customHeight="1" x14ac:dyDescent="0.25">
      <c r="A57" s="740" t="s">
        <v>13</v>
      </c>
      <c r="B57" s="63" t="s">
        <v>1287</v>
      </c>
      <c r="C57" s="741" t="s">
        <v>23</v>
      </c>
      <c r="D57" s="18">
        <v>100</v>
      </c>
      <c r="E57" s="18">
        <v>0</v>
      </c>
      <c r="F57" s="380">
        <f t="shared" si="10"/>
        <v>0</v>
      </c>
      <c r="G57" s="60"/>
      <c r="H57" s="18">
        <v>0</v>
      </c>
      <c r="I57" s="380">
        <f t="shared" si="11"/>
        <v>0</v>
      </c>
      <c r="J57" s="769" t="s">
        <v>1288</v>
      </c>
    </row>
    <row r="58" spans="1:10" ht="94.5" customHeight="1" x14ac:dyDescent="0.25">
      <c r="A58" s="740" t="s">
        <v>51</v>
      </c>
      <c r="B58" s="63" t="s">
        <v>1289</v>
      </c>
      <c r="C58" s="741" t="s">
        <v>23</v>
      </c>
      <c r="D58" s="18">
        <v>0</v>
      </c>
      <c r="E58" s="18">
        <v>0</v>
      </c>
      <c r="F58" s="380">
        <v>0</v>
      </c>
      <c r="G58" s="60"/>
      <c r="H58" s="18">
        <v>0</v>
      </c>
      <c r="I58" s="380">
        <v>0</v>
      </c>
      <c r="J58" s="769" t="s">
        <v>855</v>
      </c>
    </row>
    <row r="59" spans="1:10" ht="95.25" customHeight="1" x14ac:dyDescent="0.25">
      <c r="A59" s="737"/>
      <c r="B59" s="739" t="s">
        <v>86</v>
      </c>
      <c r="C59" s="739" t="s">
        <v>23</v>
      </c>
      <c r="D59" s="764">
        <f>D55</f>
        <v>200</v>
      </c>
      <c r="E59" s="764">
        <f>E55</f>
        <v>0</v>
      </c>
      <c r="F59" s="15">
        <f t="shared" si="10"/>
        <v>0</v>
      </c>
      <c r="G59" s="393"/>
      <c r="H59" s="764">
        <f>H55</f>
        <v>0</v>
      </c>
      <c r="I59" s="15">
        <f t="shared" si="11"/>
        <v>0</v>
      </c>
      <c r="J59" s="769"/>
    </row>
    <row r="60" spans="1:10" x14ac:dyDescent="0.25">
      <c r="A60" s="1635" t="s">
        <v>33</v>
      </c>
      <c r="B60" s="1635"/>
      <c r="C60" s="1635"/>
      <c r="D60" s="1635"/>
      <c r="E60" s="1635"/>
      <c r="F60" s="1635"/>
      <c r="G60" s="1635"/>
      <c r="H60" s="1635"/>
      <c r="I60" s="1635"/>
      <c r="J60" s="1635"/>
    </row>
    <row r="61" spans="1:10" ht="90.75" customHeight="1" x14ac:dyDescent="0.25">
      <c r="A61" s="20" t="s">
        <v>10</v>
      </c>
      <c r="B61" s="745" t="s">
        <v>1290</v>
      </c>
      <c r="C61" s="745" t="s">
        <v>23</v>
      </c>
      <c r="D61" s="770">
        <f>D62</f>
        <v>0</v>
      </c>
      <c r="E61" s="770">
        <f>E62</f>
        <v>0</v>
      </c>
      <c r="F61" s="21">
        <v>0</v>
      </c>
      <c r="G61" s="16"/>
      <c r="H61" s="770">
        <f>H62</f>
        <v>0</v>
      </c>
      <c r="I61" s="21">
        <v>0</v>
      </c>
      <c r="J61" s="769"/>
    </row>
    <row r="62" spans="1:10" ht="90" customHeight="1" x14ac:dyDescent="0.25">
      <c r="A62" s="20" t="s">
        <v>25</v>
      </c>
      <c r="B62" s="750" t="s">
        <v>1291</v>
      </c>
      <c r="C62" s="750" t="s">
        <v>23</v>
      </c>
      <c r="D62" s="771">
        <v>0</v>
      </c>
      <c r="E62" s="771">
        <v>0</v>
      </c>
      <c r="F62" s="738"/>
      <c r="G62" s="772"/>
      <c r="H62" s="771">
        <v>0</v>
      </c>
      <c r="I62" s="738">
        <v>0</v>
      </c>
      <c r="J62" s="769" t="s">
        <v>855</v>
      </c>
    </row>
    <row r="63" spans="1:10" ht="89.25" customHeight="1" x14ac:dyDescent="0.25">
      <c r="A63" s="20" t="s">
        <v>35</v>
      </c>
      <c r="B63" s="750" t="s">
        <v>1292</v>
      </c>
      <c r="C63" s="1659" t="s">
        <v>1293</v>
      </c>
      <c r="D63" s="1660"/>
      <c r="E63" s="1660"/>
      <c r="F63" s="1660"/>
      <c r="G63" s="1660"/>
      <c r="H63" s="1660"/>
      <c r="I63" s="1660"/>
      <c r="J63" s="1661"/>
    </row>
    <row r="64" spans="1:10" s="22" customFormat="1" ht="72.75" customHeight="1" x14ac:dyDescent="0.25">
      <c r="A64" s="394" t="s">
        <v>14</v>
      </c>
      <c r="B64" s="745" t="s">
        <v>1294</v>
      </c>
      <c r="C64" s="745" t="s">
        <v>24</v>
      </c>
      <c r="D64" s="764">
        <f>D65</f>
        <v>305</v>
      </c>
      <c r="E64" s="764">
        <f>E65</f>
        <v>131.36000000000001</v>
      </c>
      <c r="F64" s="19">
        <f>E64/D64*100</f>
        <v>43.068852459016398</v>
      </c>
      <c r="G64" s="773"/>
      <c r="H64" s="764">
        <f>H65</f>
        <v>131.36000000000001</v>
      </c>
      <c r="I64" s="19">
        <f>H64/D64*100</f>
        <v>43.068852459016398</v>
      </c>
      <c r="J64" s="774"/>
    </row>
    <row r="65" spans="1:10" ht="88.5" customHeight="1" x14ac:dyDescent="0.25">
      <c r="A65" s="20" t="s">
        <v>15</v>
      </c>
      <c r="B65" s="750" t="s">
        <v>1295</v>
      </c>
      <c r="C65" s="750" t="s">
        <v>24</v>
      </c>
      <c r="D65" s="755">
        <v>305</v>
      </c>
      <c r="E65" s="755">
        <v>131.36000000000001</v>
      </c>
      <c r="F65" s="23">
        <f>E65/D65*100</f>
        <v>43.068852459016398</v>
      </c>
      <c r="G65" s="773" t="s">
        <v>1296</v>
      </c>
      <c r="H65" s="755">
        <v>131.36000000000001</v>
      </c>
      <c r="I65" s="23">
        <f t="shared" ref="I65" si="12">H65/D65*100</f>
        <v>43.068852459016398</v>
      </c>
      <c r="J65" s="759" t="s">
        <v>1283</v>
      </c>
    </row>
    <row r="66" spans="1:10" ht="71.25" customHeight="1" x14ac:dyDescent="0.25">
      <c r="A66" s="394" t="s">
        <v>16</v>
      </c>
      <c r="B66" s="745" t="s">
        <v>1297</v>
      </c>
      <c r="C66" s="775"/>
      <c r="D66" s="771">
        <v>0</v>
      </c>
      <c r="E66" s="771">
        <v>0</v>
      </c>
      <c r="F66" s="738">
        <v>0</v>
      </c>
      <c r="G66" s="775"/>
      <c r="H66" s="771">
        <v>0</v>
      </c>
      <c r="I66" s="23">
        <v>0</v>
      </c>
      <c r="J66" s="775"/>
    </row>
    <row r="67" spans="1:10" ht="87" customHeight="1" x14ac:dyDescent="0.25">
      <c r="A67" s="20" t="s">
        <v>20</v>
      </c>
      <c r="B67" s="750" t="s">
        <v>1298</v>
      </c>
      <c r="C67" s="1662" t="s">
        <v>1299</v>
      </c>
      <c r="D67" s="1663"/>
      <c r="E67" s="1663"/>
      <c r="F67" s="1663"/>
      <c r="G67" s="1663"/>
      <c r="H67" s="1663"/>
      <c r="I67" s="1663"/>
      <c r="J67" s="1664"/>
    </row>
    <row r="68" spans="1:10" ht="21.75" customHeight="1" x14ac:dyDescent="0.25">
      <c r="A68" s="1601"/>
      <c r="B68" s="2156" t="s">
        <v>90</v>
      </c>
      <c r="C68" s="745" t="s">
        <v>18</v>
      </c>
      <c r="D68" s="747">
        <f>D69+D70</f>
        <v>305</v>
      </c>
      <c r="E68" s="747">
        <f>E69+E70</f>
        <v>131.36000000000001</v>
      </c>
      <c r="F68" s="15">
        <f>E68/D68*100</f>
        <v>43.068852459016398</v>
      </c>
      <c r="G68" s="1632"/>
      <c r="H68" s="747">
        <f>H69+H70</f>
        <v>131.36000000000001</v>
      </c>
      <c r="I68" s="15">
        <f>H68/D68*100</f>
        <v>43.068852459016398</v>
      </c>
      <c r="J68" s="1669"/>
    </row>
    <row r="69" spans="1:10" ht="90" customHeight="1" x14ac:dyDescent="0.25">
      <c r="A69" s="1602"/>
      <c r="B69" s="2157"/>
      <c r="C69" s="745" t="s">
        <v>23</v>
      </c>
      <c r="D69" s="747">
        <f>D61</f>
        <v>0</v>
      </c>
      <c r="E69" s="747">
        <f>E61</f>
        <v>0</v>
      </c>
      <c r="F69" s="15">
        <v>0</v>
      </c>
      <c r="G69" s="1633"/>
      <c r="H69" s="747">
        <f>H61</f>
        <v>0</v>
      </c>
      <c r="I69" s="15">
        <v>0</v>
      </c>
      <c r="J69" s="1670"/>
    </row>
    <row r="70" spans="1:10" ht="57" customHeight="1" x14ac:dyDescent="0.25">
      <c r="A70" s="1636"/>
      <c r="B70" s="2158"/>
      <c r="C70" s="745" t="s">
        <v>24</v>
      </c>
      <c r="D70" s="747">
        <f>D64</f>
        <v>305</v>
      </c>
      <c r="E70" s="747">
        <f>E64</f>
        <v>131.36000000000001</v>
      </c>
      <c r="F70" s="15">
        <f t="shared" ref="F70" si="13">E70/D70*100</f>
        <v>43.068852459016398</v>
      </c>
      <c r="G70" s="1634"/>
      <c r="H70" s="747">
        <f>H64</f>
        <v>131.36000000000001</v>
      </c>
      <c r="I70" s="15">
        <f t="shared" ref="I70" si="14">H70/D70*100</f>
        <v>43.068852459016398</v>
      </c>
      <c r="J70" s="1671"/>
    </row>
    <row r="71" spans="1:10" ht="18.75" customHeight="1" x14ac:dyDescent="0.25">
      <c r="A71" s="1672" t="s">
        <v>34</v>
      </c>
      <c r="B71" s="1672"/>
      <c r="C71" s="1672"/>
      <c r="D71" s="1672"/>
      <c r="E71" s="1672"/>
      <c r="F71" s="1672"/>
      <c r="G71" s="1672"/>
      <c r="H71" s="1672"/>
      <c r="I71" s="1672"/>
      <c r="J71" s="1672"/>
    </row>
    <row r="72" spans="1:10" ht="18" customHeight="1" x14ac:dyDescent="0.25">
      <c r="A72" s="1673" t="s">
        <v>10</v>
      </c>
      <c r="B72" s="1665" t="s">
        <v>1300</v>
      </c>
      <c r="C72" s="745" t="s">
        <v>18</v>
      </c>
      <c r="D72" s="747">
        <f>D73+D74</f>
        <v>22808.2</v>
      </c>
      <c r="E72" s="747">
        <f>E73+E74</f>
        <v>3344.95</v>
      </c>
      <c r="F72" s="15">
        <f>E72/D72*100</f>
        <v>14.665558877947404</v>
      </c>
      <c r="G72" s="1666"/>
      <c r="H72" s="747">
        <f>H73+H74</f>
        <v>3344.95</v>
      </c>
      <c r="I72" s="15">
        <f>H72/D72*100</f>
        <v>14.665558877947404</v>
      </c>
      <c r="J72" s="776"/>
    </row>
    <row r="73" spans="1:10" s="22" customFormat="1" ht="69.75" customHeight="1" x14ac:dyDescent="0.25">
      <c r="A73" s="1673"/>
      <c r="B73" s="1665"/>
      <c r="C73" s="745" t="s">
        <v>19</v>
      </c>
      <c r="D73" s="747">
        <f>D75</f>
        <v>662</v>
      </c>
      <c r="E73" s="747">
        <f>E75</f>
        <v>264.38</v>
      </c>
      <c r="F73" s="15">
        <f t="shared" ref="F73:F86" si="15">E73/D73*100</f>
        <v>39.936555891238669</v>
      </c>
      <c r="G73" s="1667"/>
      <c r="H73" s="747">
        <f>H75</f>
        <v>264.38</v>
      </c>
      <c r="I73" s="15">
        <f t="shared" ref="I73:I86" si="16">H73/D73*100</f>
        <v>39.936555891238669</v>
      </c>
      <c r="J73" s="777"/>
    </row>
    <row r="74" spans="1:10" s="22" customFormat="1" ht="93" customHeight="1" x14ac:dyDescent="0.25">
      <c r="A74" s="1673"/>
      <c r="B74" s="1665"/>
      <c r="C74" s="745" t="s">
        <v>23</v>
      </c>
      <c r="D74" s="747">
        <f>D76+D77</f>
        <v>22146.2</v>
      </c>
      <c r="E74" s="747">
        <f>E76+E77</f>
        <v>3080.5699999999997</v>
      </c>
      <c r="F74" s="15">
        <f t="shared" si="15"/>
        <v>13.910151628721856</v>
      </c>
      <c r="G74" s="1668"/>
      <c r="H74" s="747">
        <f>H76+H77</f>
        <v>3080.5699999999997</v>
      </c>
      <c r="I74" s="15">
        <f t="shared" si="16"/>
        <v>13.910151628721856</v>
      </c>
      <c r="J74" s="777"/>
    </row>
    <row r="75" spans="1:10" ht="131.25" customHeight="1" x14ac:dyDescent="0.25">
      <c r="A75" s="395" t="s">
        <v>25</v>
      </c>
      <c r="B75" s="778" t="s">
        <v>1301</v>
      </c>
      <c r="C75" s="750" t="s">
        <v>19</v>
      </c>
      <c r="D75" s="753">
        <v>662</v>
      </c>
      <c r="E75" s="753">
        <v>264.38</v>
      </c>
      <c r="F75" s="380">
        <f t="shared" si="15"/>
        <v>39.936555891238669</v>
      </c>
      <c r="G75" s="379" t="s">
        <v>1302</v>
      </c>
      <c r="H75" s="779">
        <v>264.38</v>
      </c>
      <c r="I75" s="380">
        <f t="shared" si="16"/>
        <v>39.936555891238669</v>
      </c>
      <c r="J75" s="769"/>
    </row>
    <row r="76" spans="1:10" ht="192.75" customHeight="1" x14ac:dyDescent="0.25">
      <c r="A76" s="395" t="s">
        <v>35</v>
      </c>
      <c r="B76" s="778" t="s">
        <v>1303</v>
      </c>
      <c r="C76" s="750" t="s">
        <v>23</v>
      </c>
      <c r="D76" s="753">
        <v>17300</v>
      </c>
      <c r="E76" s="753">
        <v>2008.1</v>
      </c>
      <c r="F76" s="380">
        <f t="shared" si="15"/>
        <v>11.60751445086705</v>
      </c>
      <c r="G76" s="379" t="s">
        <v>1304</v>
      </c>
      <c r="H76" s="779">
        <v>2008.1</v>
      </c>
      <c r="I76" s="380">
        <f t="shared" si="16"/>
        <v>11.60751445086705</v>
      </c>
      <c r="J76" s="780" t="s">
        <v>1305</v>
      </c>
    </row>
    <row r="77" spans="1:10" ht="111" customHeight="1" x14ac:dyDescent="0.25">
      <c r="A77" s="395" t="s">
        <v>36</v>
      </c>
      <c r="B77" s="778" t="s">
        <v>1306</v>
      </c>
      <c r="C77" s="750" t="s">
        <v>23</v>
      </c>
      <c r="D77" s="753">
        <f>D78</f>
        <v>4846.2</v>
      </c>
      <c r="E77" s="753">
        <f>E78</f>
        <v>1072.47</v>
      </c>
      <c r="F77" s="380">
        <f t="shared" si="15"/>
        <v>22.130122570261239</v>
      </c>
      <c r="G77" s="16" t="s">
        <v>1307</v>
      </c>
      <c r="H77" s="753">
        <f>H78</f>
        <v>1072.47</v>
      </c>
      <c r="I77" s="380">
        <f t="shared" si="16"/>
        <v>22.130122570261239</v>
      </c>
      <c r="J77" s="759" t="s">
        <v>1217</v>
      </c>
    </row>
    <row r="78" spans="1:10" ht="175.5" customHeight="1" x14ac:dyDescent="0.25">
      <c r="A78" s="402" t="s">
        <v>37</v>
      </c>
      <c r="B78" s="396" t="s">
        <v>1308</v>
      </c>
      <c r="C78" s="741" t="s">
        <v>23</v>
      </c>
      <c r="D78" s="753">
        <v>4846.2</v>
      </c>
      <c r="E78" s="753">
        <v>1072.47</v>
      </c>
      <c r="F78" s="380">
        <f t="shared" si="15"/>
        <v>22.130122570261239</v>
      </c>
      <c r="G78" s="16" t="s">
        <v>1309</v>
      </c>
      <c r="H78" s="779">
        <v>1072.47</v>
      </c>
      <c r="I78" s="380">
        <f t="shared" si="16"/>
        <v>22.130122570261239</v>
      </c>
      <c r="J78" s="759"/>
    </row>
    <row r="79" spans="1:10" s="742" customFormat="1" ht="18" customHeight="1" x14ac:dyDescent="0.25">
      <c r="A79" s="1674"/>
      <c r="B79" s="1665" t="s">
        <v>91</v>
      </c>
      <c r="C79" s="745" t="s">
        <v>18</v>
      </c>
      <c r="D79" s="747">
        <f>D80+D81</f>
        <v>22808.2</v>
      </c>
      <c r="E79" s="747">
        <f>E80+E81</f>
        <v>3344.95</v>
      </c>
      <c r="F79" s="15">
        <f t="shared" si="15"/>
        <v>14.665558877947404</v>
      </c>
      <c r="G79" s="1675"/>
      <c r="H79" s="747">
        <f>H80+H81</f>
        <v>3344.95</v>
      </c>
      <c r="I79" s="15">
        <f t="shared" si="16"/>
        <v>14.665558877947404</v>
      </c>
      <c r="J79" s="1669"/>
    </row>
    <row r="80" spans="1:10" s="742" customFormat="1" ht="70.5" customHeight="1" x14ac:dyDescent="0.25">
      <c r="A80" s="1674"/>
      <c r="B80" s="1665"/>
      <c r="C80" s="745" t="s">
        <v>19</v>
      </c>
      <c r="D80" s="747">
        <f>D73</f>
        <v>662</v>
      </c>
      <c r="E80" s="747">
        <f>E73</f>
        <v>264.38</v>
      </c>
      <c r="F80" s="15">
        <f t="shared" si="15"/>
        <v>39.936555891238669</v>
      </c>
      <c r="G80" s="1676"/>
      <c r="H80" s="747">
        <f>H73</f>
        <v>264.38</v>
      </c>
      <c r="I80" s="15">
        <f t="shared" si="16"/>
        <v>39.936555891238669</v>
      </c>
      <c r="J80" s="1670"/>
    </row>
    <row r="81" spans="1:11" ht="88.5" customHeight="1" x14ac:dyDescent="0.25">
      <c r="A81" s="1674"/>
      <c r="B81" s="1665"/>
      <c r="C81" s="745" t="s">
        <v>23</v>
      </c>
      <c r="D81" s="747">
        <f>D74</f>
        <v>22146.2</v>
      </c>
      <c r="E81" s="747">
        <f>E74</f>
        <v>3080.5699999999997</v>
      </c>
      <c r="F81" s="15">
        <f t="shared" si="15"/>
        <v>13.910151628721856</v>
      </c>
      <c r="G81" s="1677"/>
      <c r="H81" s="747">
        <f>H74</f>
        <v>3080.5699999999997</v>
      </c>
      <c r="I81" s="15">
        <f t="shared" si="16"/>
        <v>13.910151628721856</v>
      </c>
      <c r="J81" s="1671"/>
    </row>
    <row r="82" spans="1:11" ht="21" customHeight="1" x14ac:dyDescent="0.25">
      <c r="A82" s="1619"/>
      <c r="B82" s="1665" t="s">
        <v>29</v>
      </c>
      <c r="C82" s="745" t="s">
        <v>18</v>
      </c>
      <c r="D82" s="747">
        <f>D83+D84+D85+D86</f>
        <v>336115.36</v>
      </c>
      <c r="E82" s="747">
        <f>E83+E84+E85+E86</f>
        <v>8133.97</v>
      </c>
      <c r="F82" s="15">
        <f t="shared" si="15"/>
        <v>2.4199935403130644</v>
      </c>
      <c r="G82" s="1666"/>
      <c r="H82" s="747">
        <f>H83+H84+H85+H86</f>
        <v>6342.3099999999995</v>
      </c>
      <c r="I82" s="15">
        <f t="shared" si="16"/>
        <v>1.8869444109903217</v>
      </c>
      <c r="J82" s="1669"/>
      <c r="K82" s="397"/>
    </row>
    <row r="83" spans="1:11" ht="72" customHeight="1" x14ac:dyDescent="0.25">
      <c r="A83" s="1619"/>
      <c r="B83" s="1665"/>
      <c r="C83" s="745" t="s">
        <v>22</v>
      </c>
      <c r="D83" s="747">
        <f>D26+D51</f>
        <v>108132.7</v>
      </c>
      <c r="E83" s="747">
        <f>E26+E51</f>
        <v>1742.9</v>
      </c>
      <c r="F83" s="15">
        <f t="shared" si="15"/>
        <v>1.6118158521890233</v>
      </c>
      <c r="G83" s="1667"/>
      <c r="H83" s="747">
        <f>H26+H51</f>
        <v>1175.44</v>
      </c>
      <c r="I83" s="15">
        <f t="shared" si="16"/>
        <v>1.0870347267755269</v>
      </c>
      <c r="J83" s="1670"/>
      <c r="K83" s="397"/>
    </row>
    <row r="84" spans="1:11" ht="72" customHeight="1" x14ac:dyDescent="0.25">
      <c r="A84" s="1619"/>
      <c r="B84" s="1665"/>
      <c r="C84" s="745" t="s">
        <v>19</v>
      </c>
      <c r="D84" s="747">
        <f>D27+D52+D80</f>
        <v>57311.9</v>
      </c>
      <c r="E84" s="747">
        <f>E27+E52+E80</f>
        <v>1326.12</v>
      </c>
      <c r="F84" s="15">
        <f t="shared" si="15"/>
        <v>2.313865008837606</v>
      </c>
      <c r="G84" s="1667"/>
      <c r="H84" s="747">
        <f>H27+H52+H80</f>
        <v>880.18999999999994</v>
      </c>
      <c r="I84" s="15">
        <f t="shared" si="16"/>
        <v>1.5357892514469071</v>
      </c>
      <c r="J84" s="1670"/>
      <c r="K84" s="397"/>
    </row>
    <row r="85" spans="1:11" ht="90" x14ac:dyDescent="0.25">
      <c r="A85" s="1619"/>
      <c r="B85" s="1665"/>
      <c r="C85" s="745" t="s">
        <v>23</v>
      </c>
      <c r="D85" s="747">
        <f>D28+D53+D59+D69+D81</f>
        <v>170365.76</v>
      </c>
      <c r="E85" s="747">
        <f>E28+E53+E59+E69+E81</f>
        <v>4933.59</v>
      </c>
      <c r="F85" s="15">
        <f t="shared" si="15"/>
        <v>2.8958811911501465</v>
      </c>
      <c r="G85" s="1667"/>
      <c r="H85" s="747">
        <f>H28+H53+H59+H69+H81</f>
        <v>4155.32</v>
      </c>
      <c r="I85" s="15">
        <f t="shared" si="16"/>
        <v>2.4390581769482318</v>
      </c>
      <c r="J85" s="1670"/>
    </row>
    <row r="86" spans="1:11" ht="56.25" customHeight="1" x14ac:dyDescent="0.25">
      <c r="A86" s="1619"/>
      <c r="B86" s="1665"/>
      <c r="C86" s="745" t="s">
        <v>24</v>
      </c>
      <c r="D86" s="747">
        <f>D70</f>
        <v>305</v>
      </c>
      <c r="E86" s="747">
        <f>E70</f>
        <v>131.36000000000001</v>
      </c>
      <c r="F86" s="15">
        <f t="shared" si="15"/>
        <v>43.068852459016398</v>
      </c>
      <c r="G86" s="1668"/>
      <c r="H86" s="747">
        <f>H70</f>
        <v>131.36000000000001</v>
      </c>
      <c r="I86" s="15">
        <f t="shared" si="16"/>
        <v>43.068852459016398</v>
      </c>
      <c r="J86" s="1671"/>
    </row>
    <row r="87" spans="1:11" ht="17.25" customHeight="1" x14ac:dyDescent="0.25">
      <c r="A87" s="24"/>
      <c r="B87" s="398"/>
      <c r="C87" s="398"/>
      <c r="D87" s="25"/>
      <c r="E87" s="743"/>
      <c r="F87" s="743"/>
      <c r="G87" s="399"/>
      <c r="H87" s="743"/>
      <c r="I87" s="743"/>
    </row>
    <row r="88" spans="1:11" ht="15.75" customHeight="1" x14ac:dyDescent="0.25">
      <c r="A88" s="24"/>
      <c r="B88" s="398"/>
      <c r="C88" s="398"/>
      <c r="D88" s="743"/>
      <c r="E88" s="743"/>
      <c r="F88" s="743"/>
      <c r="G88" s="399"/>
      <c r="H88" s="743"/>
      <c r="I88" s="743"/>
    </row>
    <row r="89" spans="1:11" ht="15.75" customHeight="1" x14ac:dyDescent="0.25">
      <c r="A89" s="24"/>
      <c r="B89" s="398"/>
      <c r="C89" s="398"/>
      <c r="D89" s="743"/>
      <c r="E89" s="743"/>
      <c r="F89" s="743"/>
      <c r="G89" s="399"/>
      <c r="H89" s="743"/>
      <c r="I89" s="743"/>
    </row>
    <row r="90" spans="1:11" ht="15.75" customHeight="1" x14ac:dyDescent="0.25">
      <c r="A90" s="24"/>
      <c r="B90" s="398"/>
      <c r="C90" s="398"/>
      <c r="D90" s="743"/>
      <c r="E90" s="743"/>
      <c r="F90" s="743"/>
      <c r="G90" s="399"/>
      <c r="H90" s="743"/>
      <c r="I90" s="743"/>
    </row>
    <row r="91" spans="1:11" ht="15.75" customHeight="1" x14ac:dyDescent="0.25">
      <c r="A91" s="24"/>
      <c r="B91" s="398"/>
      <c r="C91" s="398"/>
      <c r="D91" s="743"/>
      <c r="E91" s="743"/>
      <c r="F91" s="743"/>
      <c r="G91" s="399"/>
      <c r="H91" s="743"/>
      <c r="I91" s="743"/>
    </row>
  </sheetData>
  <mergeCells count="81">
    <mergeCell ref="A82:A86"/>
    <mergeCell ref="B82:B86"/>
    <mergeCell ref="G82:G86"/>
    <mergeCell ref="J82:J86"/>
    <mergeCell ref="A71:J71"/>
    <mergeCell ref="A72:A74"/>
    <mergeCell ref="B72:B74"/>
    <mergeCell ref="G72:G74"/>
    <mergeCell ref="A79:A81"/>
    <mergeCell ref="B79:B81"/>
    <mergeCell ref="G79:G81"/>
    <mergeCell ref="J79:J81"/>
    <mergeCell ref="C63:J63"/>
    <mergeCell ref="C67:J67"/>
    <mergeCell ref="A68:A70"/>
    <mergeCell ref="B68:B70"/>
    <mergeCell ref="G68:G70"/>
    <mergeCell ref="J68:J70"/>
    <mergeCell ref="A60:J60"/>
    <mergeCell ref="A42:A45"/>
    <mergeCell ref="B42:B45"/>
    <mergeCell ref="G42:G45"/>
    <mergeCell ref="J42:J45"/>
    <mergeCell ref="A46:A49"/>
    <mergeCell ref="B46:B49"/>
    <mergeCell ref="G46:G49"/>
    <mergeCell ref="J46:J49"/>
    <mergeCell ref="A50:A53"/>
    <mergeCell ref="B50:B53"/>
    <mergeCell ref="G50:G53"/>
    <mergeCell ref="J50:J53"/>
    <mergeCell ref="A54:J54"/>
    <mergeCell ref="A36:A37"/>
    <mergeCell ref="B36:B37"/>
    <mergeCell ref="G36:G37"/>
    <mergeCell ref="J36:J37"/>
    <mergeCell ref="A39:A41"/>
    <mergeCell ref="B39:B41"/>
    <mergeCell ref="G39:G41"/>
    <mergeCell ref="J39:J41"/>
    <mergeCell ref="A29:J29"/>
    <mergeCell ref="A30:A32"/>
    <mergeCell ref="B30:B32"/>
    <mergeCell ref="G30:G32"/>
    <mergeCell ref="J30:J32"/>
    <mergeCell ref="A17:A20"/>
    <mergeCell ref="B17:B20"/>
    <mergeCell ref="G17:G20"/>
    <mergeCell ref="J17:J20"/>
    <mergeCell ref="A33:A35"/>
    <mergeCell ref="B33:B35"/>
    <mergeCell ref="G33:G35"/>
    <mergeCell ref="J33:J35"/>
    <mergeCell ref="A21:A24"/>
    <mergeCell ref="B21:B24"/>
    <mergeCell ref="G21:G24"/>
    <mergeCell ref="J21:J24"/>
    <mergeCell ref="A25:A28"/>
    <mergeCell ref="B25:B28"/>
    <mergeCell ref="G25:G28"/>
    <mergeCell ref="J25:J28"/>
    <mergeCell ref="A9:A10"/>
    <mergeCell ref="B9:B10"/>
    <mergeCell ref="G9:G10"/>
    <mergeCell ref="J9:J10"/>
    <mergeCell ref="A13:A14"/>
    <mergeCell ref="B13:B14"/>
    <mergeCell ref="C13:C14"/>
    <mergeCell ref="D13:D14"/>
    <mergeCell ref="E13:E14"/>
    <mergeCell ref="F13:F14"/>
    <mergeCell ref="G13:G14"/>
    <mergeCell ref="H13:H14"/>
    <mergeCell ref="I13:I14"/>
    <mergeCell ref="J13:J14"/>
    <mergeCell ref="A8:J8"/>
    <mergeCell ref="A1:J1"/>
    <mergeCell ref="A2:J2"/>
    <mergeCell ref="A3:J3"/>
    <mergeCell ref="A4:J4"/>
    <mergeCell ref="A5:J5"/>
  </mergeCells>
  <pageMargins left="0.78740157480314965" right="0.39370078740157483" top="0.78740157480314965" bottom="0.78740157480314965" header="0" footer="0.39370078740157483"/>
  <pageSetup paperSize="9" scale="62" firstPageNumber="126" fitToWidth="0" fitToHeight="0" orientation="landscape" useFirstPageNumber="1" r:id="rId1"/>
  <headerFooter>
    <oddFooter>&amp;R&amp;"Arial,обычный"&amp;14&amp;P</oddFooter>
  </headerFooter>
  <rowBreaks count="6" manualBreakCount="6">
    <brk id="24" max="16383" man="1"/>
    <brk id="35" max="16383" man="1"/>
    <brk id="45" max="16383" man="1"/>
    <brk id="53" max="16383" man="1"/>
    <brk id="59" max="16383" man="1"/>
    <brk id="8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J77"/>
  <sheetViews>
    <sheetView topLeftCell="A70" zoomScale="60" zoomScaleNormal="60" workbookViewId="0">
      <selection activeCell="E22" sqref="E22"/>
    </sheetView>
  </sheetViews>
  <sheetFormatPr defaultColWidth="8.7109375" defaultRowHeight="12.75" x14ac:dyDescent="0.2"/>
  <cols>
    <col min="1" max="1" width="8.7109375" style="1026" customWidth="1"/>
    <col min="2" max="2" width="42.7109375" style="1026" customWidth="1"/>
    <col min="3" max="3" width="15.7109375" style="1026" customWidth="1"/>
    <col min="4" max="5" width="17.7109375" style="1026" customWidth="1"/>
    <col min="6" max="6" width="15.28515625" style="1026" customWidth="1"/>
    <col min="7" max="7" width="35.7109375" style="1026" customWidth="1"/>
    <col min="8" max="8" width="17.7109375" style="1026" customWidth="1"/>
    <col min="9" max="9" width="15.28515625" style="1026" customWidth="1"/>
    <col min="10" max="10" width="29.28515625" style="1114" customWidth="1"/>
    <col min="11" max="16384" width="8.7109375" style="1026"/>
  </cols>
  <sheetData>
    <row r="1" spans="1:10" ht="46.35" customHeight="1" x14ac:dyDescent="0.2">
      <c r="A1" s="1678" t="s">
        <v>1562</v>
      </c>
      <c r="B1" s="1678"/>
      <c r="C1" s="1678"/>
      <c r="D1" s="1678"/>
      <c r="E1" s="1678"/>
      <c r="F1" s="1678"/>
      <c r="G1" s="1678"/>
      <c r="H1" s="1678"/>
      <c r="I1" s="1678"/>
      <c r="J1" s="1678"/>
    </row>
    <row r="2" spans="1:10" ht="22.5" customHeight="1" x14ac:dyDescent="0.2">
      <c r="A2" s="1678" t="s">
        <v>495</v>
      </c>
      <c r="B2" s="1678"/>
      <c r="C2" s="1678"/>
      <c r="D2" s="1678"/>
      <c r="E2" s="1678"/>
      <c r="F2" s="1678"/>
      <c r="G2" s="1678"/>
      <c r="H2" s="1678"/>
      <c r="I2" s="1678"/>
      <c r="J2" s="1678"/>
    </row>
    <row r="3" spans="1:10" ht="30" customHeight="1" x14ac:dyDescent="0.2">
      <c r="A3" s="1678" t="s">
        <v>915</v>
      </c>
      <c r="B3" s="1678"/>
      <c r="C3" s="1678"/>
      <c r="D3" s="1678"/>
      <c r="E3" s="1678"/>
      <c r="F3" s="1678"/>
      <c r="G3" s="1678"/>
      <c r="H3" s="1678"/>
      <c r="I3" s="1678"/>
      <c r="J3" s="1678"/>
    </row>
    <row r="4" spans="1:10" ht="129" customHeight="1" x14ac:dyDescent="0.2">
      <c r="A4" s="1027" t="s">
        <v>1</v>
      </c>
      <c r="B4" s="1027" t="s">
        <v>2</v>
      </c>
      <c r="C4" s="1027" t="s">
        <v>496</v>
      </c>
      <c r="D4" s="1027" t="s">
        <v>866</v>
      </c>
      <c r="E4" s="1027" t="s">
        <v>916</v>
      </c>
      <c r="F4" s="1027" t="s">
        <v>4</v>
      </c>
      <c r="G4" s="1027" t="s">
        <v>456</v>
      </c>
      <c r="H4" s="1028" t="s">
        <v>917</v>
      </c>
      <c r="I4" s="1027" t="s">
        <v>6</v>
      </c>
      <c r="J4" s="1027" t="s">
        <v>7</v>
      </c>
    </row>
    <row r="5" spans="1:10" ht="18" x14ac:dyDescent="0.2">
      <c r="A5" s="1027">
        <v>1</v>
      </c>
      <c r="B5" s="1027">
        <v>2</v>
      </c>
      <c r="C5" s="1027">
        <v>3</v>
      </c>
      <c r="D5" s="1027">
        <v>4</v>
      </c>
      <c r="E5" s="1027">
        <v>5</v>
      </c>
      <c r="F5" s="1027">
        <v>6</v>
      </c>
      <c r="G5" s="1027">
        <v>7</v>
      </c>
      <c r="H5" s="1027">
        <v>8</v>
      </c>
      <c r="I5" s="1027">
        <v>9</v>
      </c>
      <c r="J5" s="1027">
        <v>10</v>
      </c>
    </row>
    <row r="6" spans="1:10" ht="18" x14ac:dyDescent="0.2">
      <c r="A6" s="1679" t="s">
        <v>219</v>
      </c>
      <c r="B6" s="1679"/>
      <c r="C6" s="1679"/>
      <c r="D6" s="1679"/>
      <c r="E6" s="1679"/>
      <c r="F6" s="1679"/>
      <c r="G6" s="1679"/>
      <c r="H6" s="1679"/>
      <c r="I6" s="1679"/>
      <c r="J6" s="1679"/>
    </row>
    <row r="7" spans="1:10" ht="201" customHeight="1" x14ac:dyDescent="0.2">
      <c r="A7" s="1029" t="s">
        <v>10</v>
      </c>
      <c r="B7" s="1030" t="s">
        <v>1563</v>
      </c>
      <c r="C7" s="1031" t="s">
        <v>23</v>
      </c>
      <c r="D7" s="1032">
        <f>D8+D9+D10+D11+D13+D14</f>
        <v>0</v>
      </c>
      <c r="E7" s="1032">
        <f>E8+E9+E10+E11+E13+E14</f>
        <v>0</v>
      </c>
      <c r="F7" s="1033">
        <v>0</v>
      </c>
      <c r="G7" s="1034" t="s">
        <v>1564</v>
      </c>
      <c r="H7" s="1035">
        <f>H8+H9+H10+H11+H13+H14</f>
        <v>0</v>
      </c>
      <c r="I7" s="1035">
        <f>I8+I9+I10+I11+I13+I14</f>
        <v>0</v>
      </c>
      <c r="J7" s="1036"/>
    </row>
    <row r="8" spans="1:10" ht="409.6" customHeight="1" x14ac:dyDescent="0.2">
      <c r="A8" s="1037" t="s">
        <v>25</v>
      </c>
      <c r="B8" s="1038" t="s">
        <v>1565</v>
      </c>
      <c r="C8" s="1039" t="s">
        <v>23</v>
      </c>
      <c r="D8" s="969">
        <v>0</v>
      </c>
      <c r="E8" s="1040">
        <v>0</v>
      </c>
      <c r="F8" s="1040">
        <v>0</v>
      </c>
      <c r="G8" s="1041" t="s">
        <v>1566</v>
      </c>
      <c r="H8" s="1040">
        <v>0</v>
      </c>
      <c r="I8" s="1040">
        <v>0</v>
      </c>
      <c r="J8" s="1042" t="s">
        <v>1155</v>
      </c>
    </row>
    <row r="9" spans="1:10" ht="321.75" customHeight="1" x14ac:dyDescent="0.2">
      <c r="A9" s="1037" t="s">
        <v>35</v>
      </c>
      <c r="B9" s="1038" t="s">
        <v>1567</v>
      </c>
      <c r="C9" s="1039" t="s">
        <v>23</v>
      </c>
      <c r="D9" s="969">
        <v>0</v>
      </c>
      <c r="E9" s="1040">
        <v>0</v>
      </c>
      <c r="F9" s="1040">
        <v>0</v>
      </c>
      <c r="G9" s="1041" t="s">
        <v>1568</v>
      </c>
      <c r="H9" s="1040">
        <v>0</v>
      </c>
      <c r="I9" s="1040">
        <v>0</v>
      </c>
      <c r="J9" s="1042" t="s">
        <v>1155</v>
      </c>
    </row>
    <row r="10" spans="1:10" ht="408.75" customHeight="1" x14ac:dyDescent="0.2">
      <c r="A10" s="1037" t="s">
        <v>36</v>
      </c>
      <c r="B10" s="1038" t="s">
        <v>1569</v>
      </c>
      <c r="C10" s="1039" t="s">
        <v>23</v>
      </c>
      <c r="D10" s="327">
        <v>0</v>
      </c>
      <c r="E10" s="1040">
        <v>0</v>
      </c>
      <c r="F10" s="1040">
        <v>0</v>
      </c>
      <c r="G10" s="1041" t="s">
        <v>1570</v>
      </c>
      <c r="H10" s="1040">
        <v>0</v>
      </c>
      <c r="I10" s="1040">
        <v>0</v>
      </c>
      <c r="J10" s="1042" t="s">
        <v>1155</v>
      </c>
    </row>
    <row r="11" spans="1:10" ht="409.5" customHeight="1" x14ac:dyDescent="0.2">
      <c r="A11" s="1680" t="s">
        <v>62</v>
      </c>
      <c r="B11" s="1682" t="s">
        <v>1571</v>
      </c>
      <c r="C11" s="1684" t="s">
        <v>23</v>
      </c>
      <c r="D11" s="1686">
        <v>0</v>
      </c>
      <c r="E11" s="1688">
        <v>0</v>
      </c>
      <c r="F11" s="1688">
        <v>0</v>
      </c>
      <c r="G11" s="1696" t="s">
        <v>1572</v>
      </c>
      <c r="H11" s="1698">
        <v>0</v>
      </c>
      <c r="I11" s="1698">
        <v>0</v>
      </c>
      <c r="J11" s="1700" t="s">
        <v>1155</v>
      </c>
    </row>
    <row r="12" spans="1:10" ht="199.5" customHeight="1" x14ac:dyDescent="0.2">
      <c r="A12" s="1681"/>
      <c r="B12" s="1683"/>
      <c r="C12" s="1685"/>
      <c r="D12" s="1687"/>
      <c r="E12" s="1689"/>
      <c r="F12" s="1689"/>
      <c r="G12" s="1697"/>
      <c r="H12" s="1699"/>
      <c r="I12" s="1699"/>
      <c r="J12" s="1701"/>
    </row>
    <row r="13" spans="1:10" ht="409.5" customHeight="1" x14ac:dyDescent="0.2">
      <c r="A13" s="1037" t="s">
        <v>72</v>
      </c>
      <c r="B13" s="1038" t="s">
        <v>1573</v>
      </c>
      <c r="C13" s="1039" t="s">
        <v>23</v>
      </c>
      <c r="D13" s="327">
        <v>0</v>
      </c>
      <c r="E13" s="1043">
        <v>0</v>
      </c>
      <c r="F13" s="1043">
        <v>0</v>
      </c>
      <c r="G13" s="1041" t="s">
        <v>1574</v>
      </c>
      <c r="H13" s="1040">
        <v>0</v>
      </c>
      <c r="I13" s="1040">
        <v>0</v>
      </c>
      <c r="J13" s="1042" t="s">
        <v>1155</v>
      </c>
    </row>
    <row r="14" spans="1:10" ht="409.5" customHeight="1" x14ac:dyDescent="0.2">
      <c r="A14" s="1690" t="s">
        <v>88</v>
      </c>
      <c r="B14" s="1691" t="s">
        <v>1575</v>
      </c>
      <c r="C14" s="1692" t="s">
        <v>23</v>
      </c>
      <c r="D14" s="1693">
        <v>0</v>
      </c>
      <c r="E14" s="1694">
        <v>0</v>
      </c>
      <c r="F14" s="1694">
        <v>0</v>
      </c>
      <c r="G14" s="1702" t="s">
        <v>1576</v>
      </c>
      <c r="H14" s="1703">
        <v>0</v>
      </c>
      <c r="I14" s="1703">
        <v>0</v>
      </c>
      <c r="J14" s="1704" t="s">
        <v>1155</v>
      </c>
    </row>
    <row r="15" spans="1:10" ht="196.5" customHeight="1" x14ac:dyDescent="0.2">
      <c r="A15" s="1690"/>
      <c r="B15" s="1691"/>
      <c r="C15" s="1692"/>
      <c r="D15" s="1693"/>
      <c r="E15" s="1694"/>
      <c r="F15" s="1694"/>
      <c r="G15" s="1702"/>
      <c r="H15" s="1703"/>
      <c r="I15" s="1703"/>
      <c r="J15" s="1704"/>
    </row>
    <row r="16" spans="1:10" ht="112.5" customHeight="1" x14ac:dyDescent="0.2">
      <c r="A16" s="1037" t="s">
        <v>14</v>
      </c>
      <c r="B16" s="1038" t="s">
        <v>795</v>
      </c>
      <c r="C16" s="1039" t="s">
        <v>23</v>
      </c>
      <c r="D16" s="1040">
        <f>D17+D18+D19+D20+D21</f>
        <v>0</v>
      </c>
      <c r="E16" s="1040">
        <f>E17+E18+E19+E20+E21</f>
        <v>0</v>
      </c>
      <c r="F16" s="1044">
        <v>0</v>
      </c>
      <c r="G16" s="1045"/>
      <c r="H16" s="1040">
        <f>H17+H18+H19+H20+H21</f>
        <v>0</v>
      </c>
      <c r="I16" s="1044">
        <v>0</v>
      </c>
      <c r="J16" s="1046"/>
    </row>
    <row r="17" spans="1:10" ht="182.25" customHeight="1" x14ac:dyDescent="0.2">
      <c r="A17" s="1037" t="s">
        <v>15</v>
      </c>
      <c r="B17" s="1038" t="s">
        <v>1577</v>
      </c>
      <c r="C17" s="1039" t="s">
        <v>23</v>
      </c>
      <c r="D17" s="1040">
        <v>0</v>
      </c>
      <c r="E17" s="1040">
        <v>0</v>
      </c>
      <c r="F17" s="1044">
        <v>0</v>
      </c>
      <c r="G17" s="1047" t="s">
        <v>1578</v>
      </c>
      <c r="H17" s="1040">
        <v>0</v>
      </c>
      <c r="I17" s="1044">
        <v>0</v>
      </c>
      <c r="J17" s="1042" t="s">
        <v>1155</v>
      </c>
    </row>
    <row r="18" spans="1:10" ht="96" customHeight="1" x14ac:dyDescent="0.2">
      <c r="A18" s="1037" t="s">
        <v>28</v>
      </c>
      <c r="B18" s="1038" t="s">
        <v>1579</v>
      </c>
      <c r="C18" s="1039" t="s">
        <v>23</v>
      </c>
      <c r="D18" s="327">
        <v>0</v>
      </c>
      <c r="E18" s="1043">
        <v>0</v>
      </c>
      <c r="F18" s="1043">
        <v>0</v>
      </c>
      <c r="G18" s="1041" t="s">
        <v>1580</v>
      </c>
      <c r="H18" s="1040">
        <v>0</v>
      </c>
      <c r="I18" s="1040">
        <v>0</v>
      </c>
      <c r="J18" s="1042" t="s">
        <v>1155</v>
      </c>
    </row>
    <row r="19" spans="1:10" ht="206.25" customHeight="1" x14ac:dyDescent="0.2">
      <c r="A19" s="1037" t="s">
        <v>362</v>
      </c>
      <c r="B19" s="1038" t="s">
        <v>1581</v>
      </c>
      <c r="C19" s="1039" t="s">
        <v>23</v>
      </c>
      <c r="D19" s="327">
        <v>0</v>
      </c>
      <c r="E19" s="1043">
        <v>0</v>
      </c>
      <c r="F19" s="1043">
        <v>0</v>
      </c>
      <c r="G19" s="1041" t="s">
        <v>1582</v>
      </c>
      <c r="H19" s="1040">
        <v>0</v>
      </c>
      <c r="I19" s="1040">
        <v>0</v>
      </c>
      <c r="J19" s="1042" t="s">
        <v>1155</v>
      </c>
    </row>
    <row r="20" spans="1:10" ht="280.5" customHeight="1" x14ac:dyDescent="0.2">
      <c r="A20" s="1037" t="s">
        <v>364</v>
      </c>
      <c r="B20" s="1038" t="s">
        <v>1583</v>
      </c>
      <c r="C20" s="1039" t="s">
        <v>23</v>
      </c>
      <c r="D20" s="327">
        <v>0</v>
      </c>
      <c r="E20" s="1048">
        <v>0</v>
      </c>
      <c r="F20" s="1048">
        <v>0</v>
      </c>
      <c r="G20" s="1049" t="s">
        <v>498</v>
      </c>
      <c r="H20" s="1050">
        <v>0</v>
      </c>
      <c r="I20" s="1050">
        <v>0</v>
      </c>
      <c r="J20" s="1042" t="s">
        <v>1155</v>
      </c>
    </row>
    <row r="21" spans="1:10" ht="120" customHeight="1" x14ac:dyDescent="0.2">
      <c r="A21" s="1037" t="s">
        <v>365</v>
      </c>
      <c r="B21" s="1038" t="s">
        <v>499</v>
      </c>
      <c r="C21" s="1039" t="s">
        <v>23</v>
      </c>
      <c r="D21" s="327">
        <v>0</v>
      </c>
      <c r="E21" s="1048">
        <v>0</v>
      </c>
      <c r="F21" s="1048">
        <v>0</v>
      </c>
      <c r="G21" s="1042" t="s">
        <v>1584</v>
      </c>
      <c r="H21" s="1050">
        <v>0</v>
      </c>
      <c r="I21" s="1050">
        <v>0</v>
      </c>
      <c r="J21" s="1042" t="s">
        <v>1155</v>
      </c>
    </row>
    <row r="22" spans="1:10" ht="99" customHeight="1" x14ac:dyDescent="0.2">
      <c r="A22" s="1037"/>
      <c r="B22" s="1051" t="s">
        <v>48</v>
      </c>
      <c r="C22" s="1031" t="s">
        <v>23</v>
      </c>
      <c r="D22" s="1032">
        <v>0</v>
      </c>
      <c r="E22" s="1032">
        <f>E9+E10+E11</f>
        <v>0</v>
      </c>
      <c r="F22" s="1052">
        <v>0</v>
      </c>
      <c r="G22" s="1053"/>
      <c r="H22" s="1032">
        <f>H9+H10+H11</f>
        <v>0</v>
      </c>
      <c r="I22" s="1052">
        <f>F22</f>
        <v>0</v>
      </c>
      <c r="J22" s="1054"/>
    </row>
    <row r="23" spans="1:10" ht="18" x14ac:dyDescent="0.2">
      <c r="A23" s="1055"/>
      <c r="B23" s="1705" t="s">
        <v>500</v>
      </c>
      <c r="C23" s="1705"/>
      <c r="D23" s="1705"/>
      <c r="E23" s="1705"/>
      <c r="F23" s="1705"/>
      <c r="G23" s="1705"/>
      <c r="H23" s="1705"/>
      <c r="I23" s="1705"/>
      <c r="J23" s="1705"/>
    </row>
    <row r="24" spans="1:10" ht="389.25" customHeight="1" x14ac:dyDescent="0.2">
      <c r="A24" s="1029" t="s">
        <v>10</v>
      </c>
      <c r="B24" s="1056" t="s">
        <v>1585</v>
      </c>
      <c r="C24" s="1031" t="s">
        <v>23</v>
      </c>
      <c r="D24" s="325">
        <f>D25</f>
        <v>0</v>
      </c>
      <c r="E24" s="325">
        <f>E25</f>
        <v>0</v>
      </c>
      <c r="F24" s="1057">
        <v>0</v>
      </c>
      <c r="G24" s="1058" t="s">
        <v>1586</v>
      </c>
      <c r="H24" s="325">
        <f>H25</f>
        <v>0</v>
      </c>
      <c r="I24" s="1057">
        <v>0</v>
      </c>
      <c r="J24" s="1042" t="s">
        <v>1155</v>
      </c>
    </row>
    <row r="25" spans="1:10" ht="153" customHeight="1" x14ac:dyDescent="0.2">
      <c r="A25" s="1037" t="s">
        <v>12</v>
      </c>
      <c r="B25" s="1059" t="s">
        <v>1587</v>
      </c>
      <c r="C25" s="1039" t="s">
        <v>23</v>
      </c>
      <c r="D25" s="327">
        <v>0</v>
      </c>
      <c r="E25" s="1048">
        <v>0</v>
      </c>
      <c r="F25" s="1048">
        <v>0</v>
      </c>
      <c r="G25" s="1049" t="s">
        <v>1588</v>
      </c>
      <c r="H25" s="1048">
        <v>0</v>
      </c>
      <c r="I25" s="1048">
        <v>0</v>
      </c>
      <c r="J25" s="1042" t="s">
        <v>1155</v>
      </c>
    </row>
    <row r="26" spans="1:10" ht="224.25" customHeight="1" x14ac:dyDescent="0.2">
      <c r="A26" s="1029" t="s">
        <v>14</v>
      </c>
      <c r="B26" s="1060" t="s">
        <v>1589</v>
      </c>
      <c r="C26" s="1031" t="s">
        <v>23</v>
      </c>
      <c r="D26" s="325">
        <f>D27+D28+D29+D30</f>
        <v>0</v>
      </c>
      <c r="E26" s="325">
        <f>E27+E28+E29+E30</f>
        <v>0</v>
      </c>
      <c r="F26" s="1057">
        <v>0</v>
      </c>
      <c r="G26" s="1058" t="s">
        <v>1590</v>
      </c>
      <c r="H26" s="325">
        <f>H27+H28+H29+H30</f>
        <v>0</v>
      </c>
      <c r="I26" s="1057">
        <v>0</v>
      </c>
      <c r="J26" s="1042" t="s">
        <v>1155</v>
      </c>
    </row>
    <row r="27" spans="1:10" ht="281.25" customHeight="1" x14ac:dyDescent="0.2">
      <c r="A27" s="1037" t="s">
        <v>79</v>
      </c>
      <c r="B27" s="1061" t="s">
        <v>1591</v>
      </c>
      <c r="C27" s="1039" t="s">
        <v>23</v>
      </c>
      <c r="D27" s="327">
        <v>0</v>
      </c>
      <c r="E27" s="1048">
        <v>0</v>
      </c>
      <c r="F27" s="1048">
        <v>0</v>
      </c>
      <c r="G27" s="1049" t="s">
        <v>1592</v>
      </c>
      <c r="H27" s="1048">
        <v>0</v>
      </c>
      <c r="I27" s="1048">
        <v>0</v>
      </c>
      <c r="J27" s="1042" t="s">
        <v>1155</v>
      </c>
    </row>
    <row r="28" spans="1:10" ht="105.75" customHeight="1" x14ac:dyDescent="0.2">
      <c r="A28" s="1037" t="s">
        <v>80</v>
      </c>
      <c r="B28" s="1061" t="s">
        <v>1593</v>
      </c>
      <c r="C28" s="1039" t="s">
        <v>23</v>
      </c>
      <c r="D28" s="327">
        <v>0</v>
      </c>
      <c r="E28" s="1048">
        <v>0</v>
      </c>
      <c r="F28" s="1048">
        <v>0</v>
      </c>
      <c r="G28" s="1062" t="s">
        <v>501</v>
      </c>
      <c r="H28" s="1048">
        <v>0</v>
      </c>
      <c r="I28" s="1048">
        <v>0</v>
      </c>
      <c r="J28" s="1042" t="s">
        <v>1155</v>
      </c>
    </row>
    <row r="29" spans="1:10" ht="103.5" customHeight="1" x14ac:dyDescent="0.2">
      <c r="A29" s="1037" t="s">
        <v>131</v>
      </c>
      <c r="B29" s="1061" t="s">
        <v>1594</v>
      </c>
      <c r="C29" s="1039" t="s">
        <v>23</v>
      </c>
      <c r="D29" s="327">
        <v>0</v>
      </c>
      <c r="E29" s="1048">
        <v>0</v>
      </c>
      <c r="F29" s="1048">
        <v>0</v>
      </c>
      <c r="G29" s="1063" t="s">
        <v>1595</v>
      </c>
      <c r="H29" s="1048">
        <v>0</v>
      </c>
      <c r="I29" s="1048">
        <v>0</v>
      </c>
      <c r="J29" s="1042" t="s">
        <v>1155</v>
      </c>
    </row>
    <row r="30" spans="1:10" ht="99" customHeight="1" x14ac:dyDescent="0.2">
      <c r="A30" s="1037" t="s">
        <v>132</v>
      </c>
      <c r="B30" s="1061" t="s">
        <v>1596</v>
      </c>
      <c r="C30" s="1039" t="s">
        <v>23</v>
      </c>
      <c r="D30" s="327">
        <v>0</v>
      </c>
      <c r="E30" s="1048">
        <v>0</v>
      </c>
      <c r="F30" s="1048">
        <v>0</v>
      </c>
      <c r="G30" s="1063" t="s">
        <v>502</v>
      </c>
      <c r="H30" s="1048">
        <v>0</v>
      </c>
      <c r="I30" s="1048">
        <v>0</v>
      </c>
      <c r="J30" s="1042" t="s">
        <v>1155</v>
      </c>
    </row>
    <row r="31" spans="1:10" ht="96" customHeight="1" x14ac:dyDescent="0.2">
      <c r="A31" s="1029" t="s">
        <v>144</v>
      </c>
      <c r="B31" s="1060" t="s">
        <v>503</v>
      </c>
      <c r="C31" s="1031" t="s">
        <v>23</v>
      </c>
      <c r="D31" s="325">
        <f>D32+D33+D34+D35+D36</f>
        <v>0</v>
      </c>
      <c r="E31" s="325">
        <f>E32+E33+E34+E35+E36</f>
        <v>0</v>
      </c>
      <c r="F31" s="1064">
        <v>0</v>
      </c>
      <c r="G31" s="1065" t="s">
        <v>1597</v>
      </c>
      <c r="H31" s="325">
        <f>H32+H33+H34+H35+H36</f>
        <v>0</v>
      </c>
      <c r="I31" s="1064">
        <v>0</v>
      </c>
      <c r="J31" s="1066" t="s">
        <v>1155</v>
      </c>
    </row>
    <row r="32" spans="1:10" ht="261.75" customHeight="1" x14ac:dyDescent="0.2">
      <c r="A32" s="1037" t="s">
        <v>387</v>
      </c>
      <c r="B32" s="1067" t="s">
        <v>1598</v>
      </c>
      <c r="C32" s="1039" t="s">
        <v>23</v>
      </c>
      <c r="D32" s="327">
        <v>0</v>
      </c>
      <c r="E32" s="1048">
        <v>0</v>
      </c>
      <c r="F32" s="1048">
        <v>0</v>
      </c>
      <c r="G32" s="1049" t="s">
        <v>504</v>
      </c>
      <c r="H32" s="1048">
        <v>0</v>
      </c>
      <c r="I32" s="1048">
        <v>0</v>
      </c>
      <c r="J32" s="1042" t="s">
        <v>1155</v>
      </c>
    </row>
    <row r="33" spans="1:10" ht="135" customHeight="1" x14ac:dyDescent="0.2">
      <c r="A33" s="1037" t="s">
        <v>549</v>
      </c>
      <c r="B33" s="1067" t="s">
        <v>1599</v>
      </c>
      <c r="C33" s="1039" t="s">
        <v>23</v>
      </c>
      <c r="D33" s="327">
        <v>0</v>
      </c>
      <c r="E33" s="1048">
        <v>0</v>
      </c>
      <c r="F33" s="1048">
        <v>0</v>
      </c>
      <c r="G33" s="1049" t="s">
        <v>1600</v>
      </c>
      <c r="H33" s="1048">
        <v>0</v>
      </c>
      <c r="I33" s="1048">
        <v>0</v>
      </c>
      <c r="J33" s="1042" t="s">
        <v>1155</v>
      </c>
    </row>
    <row r="34" spans="1:10" ht="409.6" customHeight="1" x14ac:dyDescent="0.2">
      <c r="A34" s="1037" t="s">
        <v>551</v>
      </c>
      <c r="B34" s="1067" t="s">
        <v>1601</v>
      </c>
      <c r="C34" s="1039" t="s">
        <v>23</v>
      </c>
      <c r="D34" s="327">
        <v>0</v>
      </c>
      <c r="E34" s="1048">
        <v>0</v>
      </c>
      <c r="F34" s="1048">
        <v>0</v>
      </c>
      <c r="G34" s="1049" t="s">
        <v>1602</v>
      </c>
      <c r="H34" s="1048">
        <v>0</v>
      </c>
      <c r="I34" s="1048">
        <v>0</v>
      </c>
      <c r="J34" s="1042" t="s">
        <v>1155</v>
      </c>
    </row>
    <row r="35" spans="1:10" ht="207" customHeight="1" x14ac:dyDescent="0.2">
      <c r="A35" s="1037" t="s">
        <v>555</v>
      </c>
      <c r="B35" s="1067" t="s">
        <v>1603</v>
      </c>
      <c r="C35" s="1039" t="s">
        <v>23</v>
      </c>
      <c r="D35" s="327">
        <v>0</v>
      </c>
      <c r="E35" s="1048">
        <v>0</v>
      </c>
      <c r="F35" s="1048">
        <v>0</v>
      </c>
      <c r="G35" s="1049" t="s">
        <v>1604</v>
      </c>
      <c r="H35" s="1048">
        <v>0</v>
      </c>
      <c r="I35" s="1048">
        <v>0</v>
      </c>
      <c r="J35" s="1042" t="s">
        <v>1155</v>
      </c>
    </row>
    <row r="36" spans="1:10" ht="317.25" customHeight="1" x14ac:dyDescent="0.2">
      <c r="A36" s="1037" t="s">
        <v>1605</v>
      </c>
      <c r="B36" s="1067" t="s">
        <v>1606</v>
      </c>
      <c r="C36" s="1039" t="s">
        <v>23</v>
      </c>
      <c r="D36" s="327">
        <v>0</v>
      </c>
      <c r="E36" s="1048">
        <v>0</v>
      </c>
      <c r="F36" s="1048">
        <v>0</v>
      </c>
      <c r="G36" s="1063" t="s">
        <v>1607</v>
      </c>
      <c r="H36" s="1048">
        <v>0</v>
      </c>
      <c r="I36" s="1048">
        <v>0</v>
      </c>
      <c r="J36" s="1042" t="s">
        <v>1155</v>
      </c>
    </row>
    <row r="37" spans="1:10" ht="96.75" customHeight="1" x14ac:dyDescent="0.2">
      <c r="A37" s="1029"/>
      <c r="B37" s="1068" t="s">
        <v>76</v>
      </c>
      <c r="C37" s="1031" t="s">
        <v>23</v>
      </c>
      <c r="D37" s="1032">
        <f>D24+D26+D31</f>
        <v>0</v>
      </c>
      <c r="E37" s="1032">
        <f>E24+E26+E31</f>
        <v>0</v>
      </c>
      <c r="F37" s="1032">
        <v>0</v>
      </c>
      <c r="G37" s="1069"/>
      <c r="H37" s="1032">
        <f>H24+H26+H31</f>
        <v>0</v>
      </c>
      <c r="I37" s="1032">
        <f>F37</f>
        <v>0</v>
      </c>
      <c r="J37" s="1070"/>
    </row>
    <row r="38" spans="1:10" ht="27" customHeight="1" x14ac:dyDescent="0.2">
      <c r="A38" s="1029"/>
      <c r="B38" s="1695" t="s">
        <v>223</v>
      </c>
      <c r="C38" s="1695"/>
      <c r="D38" s="1695"/>
      <c r="E38" s="1695"/>
      <c r="F38" s="1695"/>
      <c r="G38" s="1695"/>
      <c r="H38" s="1695"/>
      <c r="I38" s="1695"/>
      <c r="J38" s="1695"/>
    </row>
    <row r="39" spans="1:10" ht="98.25" customHeight="1" x14ac:dyDescent="0.2">
      <c r="A39" s="1029" t="s">
        <v>10</v>
      </c>
      <c r="B39" s="1071" t="s">
        <v>505</v>
      </c>
      <c r="C39" s="1030" t="s">
        <v>23</v>
      </c>
      <c r="D39" s="1032">
        <f>D40+D41+D44</f>
        <v>5890</v>
      </c>
      <c r="E39" s="1032">
        <f>E40+E41+E44</f>
        <v>0</v>
      </c>
      <c r="F39" s="1032">
        <f>E39*100/D39</f>
        <v>0</v>
      </c>
      <c r="G39" s="1034"/>
      <c r="H39" s="1032">
        <f>H40+H41+H44</f>
        <v>0</v>
      </c>
      <c r="I39" s="1032">
        <f>H39/D39*100</f>
        <v>0</v>
      </c>
      <c r="J39" s="1072"/>
    </row>
    <row r="40" spans="1:10" ht="129" customHeight="1" x14ac:dyDescent="0.2">
      <c r="A40" s="1037" t="s">
        <v>25</v>
      </c>
      <c r="B40" s="1067" t="s">
        <v>1608</v>
      </c>
      <c r="C40" s="1038" t="s">
        <v>23</v>
      </c>
      <c r="D40" s="1073">
        <v>0</v>
      </c>
      <c r="E40" s="1074">
        <v>0</v>
      </c>
      <c r="F40" s="1074">
        <v>0</v>
      </c>
      <c r="G40" s="1075"/>
      <c r="H40" s="1040">
        <v>0</v>
      </c>
      <c r="I40" s="1040">
        <v>0</v>
      </c>
      <c r="J40" s="1042" t="s">
        <v>1155</v>
      </c>
    </row>
    <row r="41" spans="1:10" ht="175.5" customHeight="1" x14ac:dyDescent="0.2">
      <c r="A41" s="1037" t="s">
        <v>35</v>
      </c>
      <c r="B41" s="1067" t="s">
        <v>1609</v>
      </c>
      <c r="C41" s="1038" t="s">
        <v>23</v>
      </c>
      <c r="D41" s="1074">
        <f>D42+D43</f>
        <v>3090</v>
      </c>
      <c r="E41" s="1074">
        <f>E42+E43</f>
        <v>0</v>
      </c>
      <c r="F41" s="1040">
        <f>E41*100/D41</f>
        <v>0</v>
      </c>
      <c r="G41" s="1076"/>
      <c r="H41" s="1074">
        <f>H42+H43</f>
        <v>0</v>
      </c>
      <c r="I41" s="1040">
        <f>H41/D41*100</f>
        <v>0</v>
      </c>
      <c r="J41" s="1042" t="s">
        <v>1610</v>
      </c>
    </row>
    <row r="42" spans="1:10" ht="175.5" customHeight="1" x14ac:dyDescent="0.2">
      <c r="A42" s="1037" t="s">
        <v>290</v>
      </c>
      <c r="B42" s="1067" t="s">
        <v>1611</v>
      </c>
      <c r="C42" s="1038" t="s">
        <v>23</v>
      </c>
      <c r="D42" s="1074">
        <v>290</v>
      </c>
      <c r="E42" s="1074">
        <v>0</v>
      </c>
      <c r="F42" s="1040">
        <f>E42*100/D42</f>
        <v>0</v>
      </c>
      <c r="G42" s="1076"/>
      <c r="H42" s="1040">
        <v>0</v>
      </c>
      <c r="I42" s="1040">
        <f t="shared" ref="I42:I48" si="0">H42/D42*100</f>
        <v>0</v>
      </c>
      <c r="J42" s="1042" t="s">
        <v>1612</v>
      </c>
    </row>
    <row r="43" spans="1:10" ht="175.5" customHeight="1" x14ac:dyDescent="0.2">
      <c r="A43" s="1037" t="s">
        <v>292</v>
      </c>
      <c r="B43" s="1067" t="s">
        <v>1613</v>
      </c>
      <c r="C43" s="1038" t="s">
        <v>23</v>
      </c>
      <c r="D43" s="1074">
        <v>2800</v>
      </c>
      <c r="E43" s="1074">
        <v>0</v>
      </c>
      <c r="F43" s="1040">
        <f>E43*100/D43</f>
        <v>0</v>
      </c>
      <c r="G43" s="1076"/>
      <c r="H43" s="1040">
        <v>0</v>
      </c>
      <c r="I43" s="1040">
        <f t="shared" si="0"/>
        <v>0</v>
      </c>
      <c r="J43" s="1042" t="s">
        <v>1614</v>
      </c>
    </row>
    <row r="44" spans="1:10" ht="409.5" customHeight="1" x14ac:dyDescent="0.2">
      <c r="A44" s="1690" t="s">
        <v>36</v>
      </c>
      <c r="B44" s="1708" t="s">
        <v>1615</v>
      </c>
      <c r="C44" s="1691" t="s">
        <v>23</v>
      </c>
      <c r="D44" s="1712">
        <v>2800</v>
      </c>
      <c r="E44" s="1712">
        <v>0</v>
      </c>
      <c r="F44" s="1703">
        <f>E44*100/D44</f>
        <v>0</v>
      </c>
      <c r="G44" s="1709"/>
      <c r="H44" s="1703">
        <v>0</v>
      </c>
      <c r="I44" s="1703">
        <f t="shared" si="0"/>
        <v>0</v>
      </c>
      <c r="J44" s="1710" t="s">
        <v>1616</v>
      </c>
    </row>
    <row r="45" spans="1:10" ht="194.25" customHeight="1" x14ac:dyDescent="0.2">
      <c r="A45" s="1690"/>
      <c r="B45" s="1708"/>
      <c r="C45" s="1691"/>
      <c r="D45" s="1712"/>
      <c r="E45" s="1712"/>
      <c r="F45" s="1703"/>
      <c r="G45" s="1709"/>
      <c r="H45" s="1703"/>
      <c r="I45" s="1703"/>
      <c r="J45" s="1710"/>
    </row>
    <row r="46" spans="1:10" ht="94.7" customHeight="1" x14ac:dyDescent="0.2">
      <c r="A46" s="1029" t="s">
        <v>144</v>
      </c>
      <c r="B46" s="1077" t="s">
        <v>1617</v>
      </c>
      <c r="C46" s="1071" t="s">
        <v>23</v>
      </c>
      <c r="D46" s="1033">
        <f>D47</f>
        <v>0</v>
      </c>
      <c r="E46" s="1033">
        <f>E47</f>
        <v>0</v>
      </c>
      <c r="F46" s="1032">
        <v>0</v>
      </c>
      <c r="G46" s="1078" t="s">
        <v>1618</v>
      </c>
      <c r="H46" s="1033">
        <f>H47</f>
        <v>0</v>
      </c>
      <c r="I46" s="1032">
        <v>0</v>
      </c>
      <c r="J46" s="1079" t="s">
        <v>1155</v>
      </c>
    </row>
    <row r="47" spans="1:10" ht="338.25" customHeight="1" x14ac:dyDescent="0.2">
      <c r="A47" s="1037" t="s">
        <v>387</v>
      </c>
      <c r="B47" s="1067" t="s">
        <v>1619</v>
      </c>
      <c r="C47" s="1080" t="s">
        <v>23</v>
      </c>
      <c r="D47" s="327">
        <v>0</v>
      </c>
      <c r="E47" s="1048">
        <v>0</v>
      </c>
      <c r="F47" s="1040">
        <v>0</v>
      </c>
      <c r="G47" s="1081" t="s">
        <v>1620</v>
      </c>
      <c r="H47" s="1050">
        <v>0</v>
      </c>
      <c r="I47" s="1040">
        <v>0</v>
      </c>
      <c r="J47" s="1082" t="s">
        <v>1155</v>
      </c>
    </row>
    <row r="48" spans="1:10" ht="97.5" customHeight="1" x14ac:dyDescent="0.2">
      <c r="A48" s="1083"/>
      <c r="B48" s="1084" t="s">
        <v>86</v>
      </c>
      <c r="C48" s="1085" t="s">
        <v>23</v>
      </c>
      <c r="D48" s="1086">
        <f>D39+D46</f>
        <v>5890</v>
      </c>
      <c r="E48" s="1086">
        <f>E39+E46</f>
        <v>0</v>
      </c>
      <c r="F48" s="1032">
        <f t="shared" ref="F48" si="1">E48*100/D48</f>
        <v>0</v>
      </c>
      <c r="G48" s="1058"/>
      <c r="H48" s="1086">
        <f>H39+H46</f>
        <v>0</v>
      </c>
      <c r="I48" s="1032">
        <f t="shared" si="0"/>
        <v>0</v>
      </c>
      <c r="J48" s="1058"/>
    </row>
    <row r="49" spans="1:10" ht="21" customHeight="1" x14ac:dyDescent="0.2">
      <c r="A49" s="1087"/>
      <c r="B49" s="1711" t="s">
        <v>1621</v>
      </c>
      <c r="C49" s="1711"/>
      <c r="D49" s="1711"/>
      <c r="E49" s="1711"/>
      <c r="F49" s="1711"/>
      <c r="G49" s="1711"/>
      <c r="H49" s="1711"/>
      <c r="I49" s="1711"/>
      <c r="J49" s="1711"/>
    </row>
    <row r="50" spans="1:10" ht="18" x14ac:dyDescent="0.2">
      <c r="A50" s="1706" t="s">
        <v>8</v>
      </c>
      <c r="B50" s="1707" t="s">
        <v>1622</v>
      </c>
      <c r="C50" s="1071" t="s">
        <v>18</v>
      </c>
      <c r="D50" s="1032">
        <v>710845.3</v>
      </c>
      <c r="E50" s="1032">
        <v>157785.60000000001</v>
      </c>
      <c r="F50" s="1032">
        <f>E50*100/D50</f>
        <v>22.19689713078218</v>
      </c>
      <c r="G50" s="1088"/>
      <c r="H50" s="1032">
        <v>160183.6</v>
      </c>
      <c r="I50" s="1089">
        <f>H50/D50*100</f>
        <v>22.534241979232331</v>
      </c>
      <c r="J50" s="1090"/>
    </row>
    <row r="51" spans="1:10" ht="99.6" customHeight="1" x14ac:dyDescent="0.2">
      <c r="A51" s="1706"/>
      <c r="B51" s="1707"/>
      <c r="C51" s="1071" t="s">
        <v>23</v>
      </c>
      <c r="D51" s="1032">
        <f>D56+D57</f>
        <v>4498</v>
      </c>
      <c r="E51" s="1032">
        <f>E56+E57</f>
        <v>1105.9000000000001</v>
      </c>
      <c r="F51" s="1032">
        <f>E51*100/D51</f>
        <v>24.586482881280574</v>
      </c>
      <c r="G51" s="1088"/>
      <c r="H51" s="1032">
        <f>H56+H57</f>
        <v>1105.9000000000001</v>
      </c>
      <c r="I51" s="1089">
        <f>H51/D51*100</f>
        <v>24.58648288128057</v>
      </c>
      <c r="J51" s="1090"/>
    </row>
    <row r="52" spans="1:10" ht="54" x14ac:dyDescent="0.2">
      <c r="A52" s="1706"/>
      <c r="B52" s="1707"/>
      <c r="C52" s="1091" t="s">
        <v>24</v>
      </c>
      <c r="D52" s="1032">
        <f>D53+D54+D55</f>
        <v>1042042</v>
      </c>
      <c r="E52" s="1032">
        <f>E53+E54+E55</f>
        <v>119085.70000000001</v>
      </c>
      <c r="F52" s="1032">
        <f>E52*100/D52</f>
        <v>11.428109423612486</v>
      </c>
      <c r="G52" s="1088"/>
      <c r="H52" s="1032">
        <f>H53+H54+H55</f>
        <v>119085.70000000001</v>
      </c>
      <c r="I52" s="1089">
        <f>H52/D52*100</f>
        <v>11.428109423612485</v>
      </c>
      <c r="J52" s="1090"/>
    </row>
    <row r="53" spans="1:10" ht="110.25" customHeight="1" x14ac:dyDescent="0.2">
      <c r="A53" s="1037" t="s">
        <v>12</v>
      </c>
      <c r="B53" s="1038" t="s">
        <v>1623</v>
      </c>
      <c r="C53" s="1092" t="s">
        <v>24</v>
      </c>
      <c r="D53" s="1040">
        <v>1039500</v>
      </c>
      <c r="E53" s="1093">
        <v>117966.6</v>
      </c>
      <c r="F53" s="1040">
        <f>E53*100/D53</f>
        <v>11.348398268398268</v>
      </c>
      <c r="G53" s="1049" t="s">
        <v>1624</v>
      </c>
      <c r="H53" s="1093">
        <v>117966.6</v>
      </c>
      <c r="I53" s="1043">
        <f>H53/D53*100</f>
        <v>11.348398268398268</v>
      </c>
      <c r="J53" s="1062" t="s">
        <v>1625</v>
      </c>
    </row>
    <row r="54" spans="1:10" ht="132" customHeight="1" x14ac:dyDescent="0.2">
      <c r="A54" s="1037" t="s">
        <v>13</v>
      </c>
      <c r="B54" s="1059" t="s">
        <v>1626</v>
      </c>
      <c r="C54" s="1092" t="s">
        <v>24</v>
      </c>
      <c r="D54" s="1040">
        <v>2398</v>
      </c>
      <c r="E54" s="1040">
        <v>1119.0999999999999</v>
      </c>
      <c r="F54" s="1040">
        <f t="shared" ref="F54:F67" si="2">E54*100/D54</f>
        <v>46.668056713928266</v>
      </c>
      <c r="G54" s="1041" t="s">
        <v>1627</v>
      </c>
      <c r="H54" s="1040">
        <v>1119.0999999999999</v>
      </c>
      <c r="I54" s="1043">
        <f t="shared" ref="I54:I67" si="3">H54/D54*100</f>
        <v>46.668056713928266</v>
      </c>
      <c r="J54" s="1094" t="s">
        <v>1628</v>
      </c>
    </row>
    <row r="55" spans="1:10" ht="251.25" customHeight="1" x14ac:dyDescent="0.2">
      <c r="A55" s="1037" t="s">
        <v>51</v>
      </c>
      <c r="B55" s="1059" t="s">
        <v>1629</v>
      </c>
      <c r="C55" s="1092" t="s">
        <v>24</v>
      </c>
      <c r="D55" s="1040">
        <v>144</v>
      </c>
      <c r="E55" s="1040">
        <v>0</v>
      </c>
      <c r="F55" s="1040">
        <f t="shared" si="2"/>
        <v>0</v>
      </c>
      <c r="G55" s="1041"/>
      <c r="H55" s="1040">
        <v>0</v>
      </c>
      <c r="I55" s="1043">
        <f t="shared" si="3"/>
        <v>0</v>
      </c>
      <c r="J55" s="1095" t="s">
        <v>1630</v>
      </c>
    </row>
    <row r="56" spans="1:10" ht="218.25" customHeight="1" x14ac:dyDescent="0.2">
      <c r="A56" s="1037" t="s">
        <v>99</v>
      </c>
      <c r="B56" s="1059" t="s">
        <v>1631</v>
      </c>
      <c r="C56" s="1039" t="s">
        <v>23</v>
      </c>
      <c r="D56" s="327">
        <v>0</v>
      </c>
      <c r="E56" s="1043">
        <v>0</v>
      </c>
      <c r="F56" s="1040">
        <v>0</v>
      </c>
      <c r="G56" s="1096"/>
      <c r="H56" s="1040">
        <v>0</v>
      </c>
      <c r="I56" s="1043">
        <v>0</v>
      </c>
      <c r="J56" s="1041" t="s">
        <v>1155</v>
      </c>
    </row>
    <row r="57" spans="1:10" ht="117" customHeight="1" x14ac:dyDescent="0.2">
      <c r="A57" s="1037" t="s">
        <v>100</v>
      </c>
      <c r="B57" s="1059" t="s">
        <v>1632</v>
      </c>
      <c r="C57" s="1038" t="s">
        <v>23</v>
      </c>
      <c r="D57" s="1040">
        <f>D58+D59+D60+D61</f>
        <v>4498</v>
      </c>
      <c r="E57" s="1040">
        <f>E58+E59+E60+E61</f>
        <v>1105.9000000000001</v>
      </c>
      <c r="F57" s="1040">
        <f t="shared" si="2"/>
        <v>24.586482881280574</v>
      </c>
      <c r="G57" s="1088"/>
      <c r="H57" s="1040">
        <f>H58+H59+H60+H61</f>
        <v>1105.9000000000001</v>
      </c>
      <c r="I57" s="1043">
        <f t="shared" si="3"/>
        <v>24.58648288128057</v>
      </c>
      <c r="J57" s="1090"/>
    </row>
    <row r="58" spans="1:10" ht="171.75" customHeight="1" x14ac:dyDescent="0.2">
      <c r="A58" s="1037" t="s">
        <v>73</v>
      </c>
      <c r="B58" s="1059" t="s">
        <v>1633</v>
      </c>
      <c r="C58" s="1038" t="s">
        <v>23</v>
      </c>
      <c r="D58" s="1040">
        <v>300</v>
      </c>
      <c r="E58" s="1040">
        <v>0</v>
      </c>
      <c r="F58" s="1040">
        <f t="shared" si="2"/>
        <v>0</v>
      </c>
      <c r="G58" s="1097"/>
      <c r="H58" s="1040">
        <v>0</v>
      </c>
      <c r="I58" s="1043">
        <f t="shared" si="3"/>
        <v>0</v>
      </c>
      <c r="J58" s="1041" t="s">
        <v>1634</v>
      </c>
    </row>
    <row r="59" spans="1:10" ht="199.5" customHeight="1" x14ac:dyDescent="0.2">
      <c r="A59" s="1037" t="s">
        <v>75</v>
      </c>
      <c r="B59" s="1059" t="s">
        <v>1635</v>
      </c>
      <c r="C59" s="1038" t="s">
        <v>23</v>
      </c>
      <c r="D59" s="1040">
        <v>258</v>
      </c>
      <c r="E59" s="1040">
        <v>258</v>
      </c>
      <c r="F59" s="1040">
        <f t="shared" si="2"/>
        <v>100</v>
      </c>
      <c r="G59" s="1041" t="s">
        <v>1636</v>
      </c>
      <c r="H59" s="1040">
        <v>258</v>
      </c>
      <c r="I59" s="1043">
        <f t="shared" si="3"/>
        <v>100</v>
      </c>
      <c r="J59" s="1041"/>
    </row>
    <row r="60" spans="1:10" ht="190.5" customHeight="1" x14ac:dyDescent="0.2">
      <c r="A60" s="1037" t="s">
        <v>725</v>
      </c>
      <c r="B60" s="1059" t="s">
        <v>1637</v>
      </c>
      <c r="C60" s="1038" t="s">
        <v>23</v>
      </c>
      <c r="D60" s="1040">
        <v>1940</v>
      </c>
      <c r="E60" s="1040">
        <v>327.8</v>
      </c>
      <c r="F60" s="1040">
        <f t="shared" si="2"/>
        <v>16.896907216494846</v>
      </c>
      <c r="G60" s="1041" t="s">
        <v>1638</v>
      </c>
      <c r="H60" s="1040">
        <v>327.8</v>
      </c>
      <c r="I60" s="1043">
        <f t="shared" si="3"/>
        <v>16.896907216494846</v>
      </c>
      <c r="J60" s="1041" t="s">
        <v>1871</v>
      </c>
    </row>
    <row r="61" spans="1:10" ht="97.5" customHeight="1" x14ac:dyDescent="0.2">
      <c r="A61" s="1037" t="s">
        <v>1226</v>
      </c>
      <c r="B61" s="1059" t="s">
        <v>1639</v>
      </c>
      <c r="C61" s="1038" t="s">
        <v>23</v>
      </c>
      <c r="D61" s="1040">
        <v>2000</v>
      </c>
      <c r="E61" s="1040">
        <v>520.1</v>
      </c>
      <c r="F61" s="1040">
        <f t="shared" si="2"/>
        <v>26.004999999999999</v>
      </c>
      <c r="G61" s="1041" t="s">
        <v>1640</v>
      </c>
      <c r="H61" s="1040">
        <v>520.1</v>
      </c>
      <c r="I61" s="1043">
        <f t="shared" si="3"/>
        <v>26.004999999999999</v>
      </c>
      <c r="J61" s="1041" t="s">
        <v>1641</v>
      </c>
    </row>
    <row r="62" spans="1:10" ht="113.25" customHeight="1" x14ac:dyDescent="0.2">
      <c r="A62" s="1029" t="s">
        <v>14</v>
      </c>
      <c r="B62" s="1030" t="s">
        <v>1642</v>
      </c>
      <c r="C62" s="1098" t="s">
        <v>24</v>
      </c>
      <c r="D62" s="1032">
        <f>D63</f>
        <v>1500</v>
      </c>
      <c r="E62" s="1032">
        <f>E63</f>
        <v>1235</v>
      </c>
      <c r="F62" s="1032">
        <f t="shared" si="2"/>
        <v>82.333333333333329</v>
      </c>
      <c r="G62" s="1078"/>
      <c r="H62" s="1032">
        <f>H63</f>
        <v>1235</v>
      </c>
      <c r="I62" s="1089">
        <f t="shared" si="3"/>
        <v>82.333333333333343</v>
      </c>
      <c r="J62" s="1066"/>
    </row>
    <row r="63" spans="1:10" ht="132.75" customHeight="1" x14ac:dyDescent="0.2">
      <c r="A63" s="1037" t="s">
        <v>15</v>
      </c>
      <c r="B63" s="1038" t="s">
        <v>1644</v>
      </c>
      <c r="C63" s="1099" t="s">
        <v>24</v>
      </c>
      <c r="D63" s="1040">
        <v>1500</v>
      </c>
      <c r="E63" s="1040">
        <v>1235</v>
      </c>
      <c r="F63" s="1040">
        <f t="shared" si="2"/>
        <v>82.333333333333329</v>
      </c>
      <c r="G63" s="1047" t="s">
        <v>1643</v>
      </c>
      <c r="H63" s="1040">
        <v>1235</v>
      </c>
      <c r="I63" s="1043">
        <f t="shared" si="3"/>
        <v>82.333333333333343</v>
      </c>
      <c r="J63" s="1100" t="s">
        <v>1645</v>
      </c>
    </row>
    <row r="64" spans="1:10" ht="21.75" customHeight="1" x14ac:dyDescent="0.2">
      <c r="A64" s="1706" t="s">
        <v>16</v>
      </c>
      <c r="B64" s="1707" t="s">
        <v>1646</v>
      </c>
      <c r="C64" s="1098" t="s">
        <v>18</v>
      </c>
      <c r="D64" s="1032">
        <f>D65+D66</f>
        <v>350</v>
      </c>
      <c r="E64" s="1032">
        <f>E65+E66</f>
        <v>150</v>
      </c>
      <c r="F64" s="1032">
        <f t="shared" si="2"/>
        <v>42.857142857142854</v>
      </c>
      <c r="G64" s="1101"/>
      <c r="H64" s="1032">
        <f>H65+H66</f>
        <v>150</v>
      </c>
      <c r="I64" s="1089">
        <f t="shared" si="3"/>
        <v>42.857142857142854</v>
      </c>
      <c r="J64" s="1102"/>
    </row>
    <row r="65" spans="1:10" ht="95.25" customHeight="1" x14ac:dyDescent="0.2">
      <c r="A65" s="1706"/>
      <c r="B65" s="1707"/>
      <c r="C65" s="1098" t="s">
        <v>23</v>
      </c>
      <c r="D65" s="1032">
        <f>D68</f>
        <v>0</v>
      </c>
      <c r="E65" s="1032">
        <f>E68</f>
        <v>0</v>
      </c>
      <c r="F65" s="1032">
        <v>0</v>
      </c>
      <c r="G65" s="1101"/>
      <c r="H65" s="1032">
        <f>H68</f>
        <v>0</v>
      </c>
      <c r="I65" s="1089">
        <v>0</v>
      </c>
      <c r="J65" s="1102"/>
    </row>
    <row r="66" spans="1:10" ht="54.75" customHeight="1" x14ac:dyDescent="0.2">
      <c r="A66" s="1706"/>
      <c r="B66" s="1707"/>
      <c r="C66" s="1098" t="s">
        <v>24</v>
      </c>
      <c r="D66" s="1032">
        <f>D67</f>
        <v>350</v>
      </c>
      <c r="E66" s="1032">
        <f>E67</f>
        <v>150</v>
      </c>
      <c r="F66" s="1032">
        <f t="shared" si="2"/>
        <v>42.857142857142854</v>
      </c>
      <c r="G66" s="1101"/>
      <c r="H66" s="1032">
        <f>H67</f>
        <v>150</v>
      </c>
      <c r="I66" s="1089">
        <f t="shared" si="3"/>
        <v>42.857142857142854</v>
      </c>
      <c r="J66" s="1102"/>
    </row>
    <row r="67" spans="1:10" ht="131.25" customHeight="1" x14ac:dyDescent="0.2">
      <c r="A67" s="1037" t="s">
        <v>20</v>
      </c>
      <c r="B67" s="1038" t="s">
        <v>1647</v>
      </c>
      <c r="C67" s="1099" t="s">
        <v>24</v>
      </c>
      <c r="D67" s="1040">
        <v>350</v>
      </c>
      <c r="E67" s="1040">
        <v>150</v>
      </c>
      <c r="F67" s="1040">
        <f t="shared" si="2"/>
        <v>42.857142857142854</v>
      </c>
      <c r="G67" s="1047" t="s">
        <v>1648</v>
      </c>
      <c r="H67" s="1040">
        <v>150</v>
      </c>
      <c r="I67" s="1043">
        <f t="shared" si="3"/>
        <v>42.857142857142854</v>
      </c>
      <c r="J67" s="1042" t="s">
        <v>1649</v>
      </c>
    </row>
    <row r="68" spans="1:10" ht="206.25" customHeight="1" x14ac:dyDescent="0.2">
      <c r="A68" s="1037" t="s">
        <v>340</v>
      </c>
      <c r="B68" s="1038" t="s">
        <v>1650</v>
      </c>
      <c r="C68" s="1099" t="s">
        <v>23</v>
      </c>
      <c r="D68" s="1040">
        <v>0</v>
      </c>
      <c r="E68" s="1040">
        <v>0</v>
      </c>
      <c r="F68" s="1040">
        <v>0</v>
      </c>
      <c r="G68" s="1047" t="s">
        <v>1651</v>
      </c>
      <c r="H68" s="1040">
        <v>0</v>
      </c>
      <c r="I68" s="1043">
        <v>0</v>
      </c>
      <c r="J68" s="1042"/>
    </row>
    <row r="69" spans="1:10" ht="97.5" customHeight="1" x14ac:dyDescent="0.2">
      <c r="A69" s="1029" t="s">
        <v>144</v>
      </c>
      <c r="B69" s="1030" t="s">
        <v>1652</v>
      </c>
      <c r="C69" s="1098" t="s">
        <v>23</v>
      </c>
      <c r="D69" s="1032">
        <f>D70+D71</f>
        <v>0</v>
      </c>
      <c r="E69" s="1032">
        <f>E70+E71</f>
        <v>0</v>
      </c>
      <c r="F69" s="1032">
        <v>0</v>
      </c>
      <c r="G69" s="1103"/>
      <c r="H69" s="1032">
        <f>H70+H71</f>
        <v>0</v>
      </c>
      <c r="I69" s="1089">
        <v>0</v>
      </c>
      <c r="J69" s="1104"/>
    </row>
    <row r="70" spans="1:10" ht="114.75" customHeight="1" x14ac:dyDescent="0.2">
      <c r="A70" s="1037" t="s">
        <v>387</v>
      </c>
      <c r="B70" s="1038" t="s">
        <v>1653</v>
      </c>
      <c r="C70" s="1099" t="s">
        <v>23</v>
      </c>
      <c r="D70" s="1040">
        <v>0</v>
      </c>
      <c r="E70" s="1040">
        <v>0</v>
      </c>
      <c r="F70" s="1040">
        <v>0</v>
      </c>
      <c r="G70" s="1229" t="s">
        <v>1654</v>
      </c>
      <c r="H70" s="1040">
        <v>0</v>
      </c>
      <c r="I70" s="1043">
        <v>0</v>
      </c>
      <c r="J70" s="1100"/>
    </row>
    <row r="71" spans="1:10" ht="97.7" customHeight="1" x14ac:dyDescent="0.2">
      <c r="A71" s="1037" t="s">
        <v>549</v>
      </c>
      <c r="B71" s="1038" t="s">
        <v>1655</v>
      </c>
      <c r="C71" s="1105" t="s">
        <v>1656</v>
      </c>
      <c r="D71" s="1040">
        <v>0</v>
      </c>
      <c r="E71" s="1040">
        <v>0</v>
      </c>
      <c r="F71" s="1040">
        <v>0</v>
      </c>
      <c r="G71" s="1047" t="s">
        <v>1657</v>
      </c>
      <c r="H71" s="1040">
        <v>0</v>
      </c>
      <c r="I71" s="1043">
        <v>0</v>
      </c>
      <c r="J71" s="1054"/>
    </row>
    <row r="72" spans="1:10" ht="18" x14ac:dyDescent="0.2">
      <c r="A72" s="1713"/>
      <c r="B72" s="1679" t="s">
        <v>90</v>
      </c>
      <c r="C72" s="1106" t="s">
        <v>18</v>
      </c>
      <c r="D72" s="1107">
        <f>D73+D74</f>
        <v>1048390</v>
      </c>
      <c r="E72" s="1107">
        <f>E73+E74</f>
        <v>121576.6</v>
      </c>
      <c r="F72" s="1088">
        <f t="shared" ref="F72:F77" si="4">E72*100/D72</f>
        <v>11.596505117370445</v>
      </c>
      <c r="G72" s="1107"/>
      <c r="H72" s="1107">
        <f>H73+H74</f>
        <v>121576.6</v>
      </c>
      <c r="I72" s="1108">
        <f>H72/D72*100</f>
        <v>11.596505117370445</v>
      </c>
      <c r="J72" s="1109"/>
    </row>
    <row r="73" spans="1:10" ht="94.7" customHeight="1" x14ac:dyDescent="0.2">
      <c r="A73" s="1713"/>
      <c r="B73" s="1679"/>
      <c r="C73" s="1106" t="s">
        <v>23</v>
      </c>
      <c r="D73" s="1107">
        <f>D51+D65+D69</f>
        <v>4498</v>
      </c>
      <c r="E73" s="1107">
        <f>E51+E65+E69</f>
        <v>1105.9000000000001</v>
      </c>
      <c r="F73" s="1088">
        <f t="shared" si="4"/>
        <v>24.586482881280574</v>
      </c>
      <c r="G73" s="1107"/>
      <c r="H73" s="1107">
        <f>H51+H65+H69</f>
        <v>1105.9000000000001</v>
      </c>
      <c r="I73" s="1107">
        <f>I51+I65+I69</f>
        <v>24.58648288128057</v>
      </c>
      <c r="J73" s="1109"/>
    </row>
    <row r="74" spans="1:10" ht="58.35" customHeight="1" x14ac:dyDescent="0.2">
      <c r="A74" s="1713"/>
      <c r="B74" s="1679"/>
      <c r="C74" s="1106" t="s">
        <v>24</v>
      </c>
      <c r="D74" s="1107">
        <f>D52+D62+D66</f>
        <v>1043892</v>
      </c>
      <c r="E74" s="1107">
        <f>E52+E62+E66</f>
        <v>120470.70000000001</v>
      </c>
      <c r="F74" s="1088">
        <f t="shared" si="4"/>
        <v>11.540532928693775</v>
      </c>
      <c r="G74" s="1107"/>
      <c r="H74" s="1107">
        <f>H52+H62+H66</f>
        <v>120470.70000000001</v>
      </c>
      <c r="I74" s="1108">
        <f>H74/D74*100</f>
        <v>11.540532928693773</v>
      </c>
      <c r="J74" s="1109"/>
    </row>
    <row r="75" spans="1:10" ht="18" x14ac:dyDescent="0.2">
      <c r="A75" s="1714"/>
      <c r="B75" s="1715" t="s">
        <v>87</v>
      </c>
      <c r="C75" s="1085" t="s">
        <v>119</v>
      </c>
      <c r="D75" s="1110">
        <f>D76+D77</f>
        <v>1054280</v>
      </c>
      <c r="E75" s="1110">
        <f>E76+E77</f>
        <v>121576.6</v>
      </c>
      <c r="F75" s="1088">
        <f t="shared" si="4"/>
        <v>11.531718329096634</v>
      </c>
      <c r="G75" s="1110"/>
      <c r="H75" s="1110">
        <f>H76+H77</f>
        <v>121576.6</v>
      </c>
      <c r="I75" s="1108">
        <f>H75/D75*100</f>
        <v>11.531718329096636</v>
      </c>
      <c r="J75" s="1111"/>
    </row>
    <row r="76" spans="1:10" ht="91.7" customHeight="1" x14ac:dyDescent="0.2">
      <c r="A76" s="1714"/>
      <c r="B76" s="1715"/>
      <c r="C76" s="1085" t="s">
        <v>23</v>
      </c>
      <c r="D76" s="1110">
        <f>D22+D37+D48+D73</f>
        <v>10388</v>
      </c>
      <c r="E76" s="1110">
        <f>E22+E37+E48+E73</f>
        <v>1105.9000000000001</v>
      </c>
      <c r="F76" s="1088">
        <f t="shared" si="4"/>
        <v>10.645937620331154</v>
      </c>
      <c r="G76" s="1112"/>
      <c r="H76" s="1110">
        <f>H22+H37+H48+H73</f>
        <v>1105.9000000000001</v>
      </c>
      <c r="I76" s="1108">
        <f>H76/D76*100</f>
        <v>10.645937620331154</v>
      </c>
      <c r="J76" s="1111"/>
    </row>
    <row r="77" spans="1:10" ht="61.35" customHeight="1" x14ac:dyDescent="0.25">
      <c r="A77" s="1714"/>
      <c r="B77" s="1715"/>
      <c r="C77" s="1085" t="s">
        <v>24</v>
      </c>
      <c r="D77" s="1110">
        <f>D74</f>
        <v>1043892</v>
      </c>
      <c r="E77" s="1110">
        <f>E74</f>
        <v>120470.70000000001</v>
      </c>
      <c r="F77" s="1088">
        <f t="shared" si="4"/>
        <v>11.540532928693775</v>
      </c>
      <c r="G77" s="1110"/>
      <c r="H77" s="1110">
        <f>H74</f>
        <v>120470.70000000001</v>
      </c>
      <c r="I77" s="1108">
        <f>H77/D77*100</f>
        <v>11.540532928693773</v>
      </c>
      <c r="J77" s="1113"/>
    </row>
  </sheetData>
  <mergeCells count="45">
    <mergeCell ref="A64:A66"/>
    <mergeCell ref="B64:B66"/>
    <mergeCell ref="A72:A74"/>
    <mergeCell ref="B72:B74"/>
    <mergeCell ref="A75:A77"/>
    <mergeCell ref="B75:B77"/>
    <mergeCell ref="G44:G45"/>
    <mergeCell ref="H44:H45"/>
    <mergeCell ref="I44:I45"/>
    <mergeCell ref="J44:J45"/>
    <mergeCell ref="B49:J49"/>
    <mergeCell ref="D44:D45"/>
    <mergeCell ref="E44:E45"/>
    <mergeCell ref="F44:F45"/>
    <mergeCell ref="A50:A52"/>
    <mergeCell ref="B50:B52"/>
    <mergeCell ref="A44:A45"/>
    <mergeCell ref="B44:B45"/>
    <mergeCell ref="C44:C45"/>
    <mergeCell ref="B38:J38"/>
    <mergeCell ref="G11:G12"/>
    <mergeCell ref="H11:H12"/>
    <mergeCell ref="I11:I12"/>
    <mergeCell ref="J11:J12"/>
    <mergeCell ref="F14:F15"/>
    <mergeCell ref="G14:G15"/>
    <mergeCell ref="H14:H15"/>
    <mergeCell ref="I14:I15"/>
    <mergeCell ref="J14:J15"/>
    <mergeCell ref="B23:J23"/>
    <mergeCell ref="A14:A15"/>
    <mergeCell ref="B14:B15"/>
    <mergeCell ref="C14:C15"/>
    <mergeCell ref="D14:D15"/>
    <mergeCell ref="E14:E15"/>
    <mergeCell ref="A1:J1"/>
    <mergeCell ref="A2:J2"/>
    <mergeCell ref="A3:J3"/>
    <mergeCell ref="A6:J6"/>
    <mergeCell ref="A11:A12"/>
    <mergeCell ref="B11:B12"/>
    <mergeCell ref="C11:C12"/>
    <mergeCell ref="D11:D12"/>
    <mergeCell ref="E11:E12"/>
    <mergeCell ref="F11:F12"/>
  </mergeCells>
  <pageMargins left="0.78740157480314965" right="0.39370078740157483" top="0.78740157480314965" bottom="0.78740157480314965" header="0.39370078740157483" footer="0.39370078740157483"/>
  <pageSetup paperSize="9" scale="62" firstPageNumber="136" orientation="landscape" useFirstPageNumber="1" r:id="rId1"/>
  <headerFooter>
    <oddFooter>&amp;R&amp;"Arial,обычный"&amp;14&amp;P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J58"/>
  <sheetViews>
    <sheetView zoomScale="50" zoomScaleNormal="50" zoomScalePageLayoutView="40" workbookViewId="0">
      <selection activeCell="P52" sqref="P52"/>
    </sheetView>
  </sheetViews>
  <sheetFormatPr defaultRowHeight="15" x14ac:dyDescent="0.25"/>
  <cols>
    <col min="1" max="1" width="8.7109375" style="1115" customWidth="1"/>
    <col min="2" max="2" width="44.5703125" style="1115" customWidth="1"/>
    <col min="3" max="3" width="15.7109375" style="1116" customWidth="1"/>
    <col min="4" max="5" width="17.7109375" style="1116" customWidth="1"/>
    <col min="6" max="6" width="13.7109375" style="1116" customWidth="1"/>
    <col min="7" max="7" width="35.7109375" style="1116" customWidth="1"/>
    <col min="8" max="8" width="17.7109375" style="1116" customWidth="1"/>
    <col min="9" max="9" width="13.7109375" style="1116" customWidth="1"/>
    <col min="10" max="10" width="30.7109375" style="1116" customWidth="1"/>
    <col min="11" max="11" width="9.140625" style="1115" customWidth="1"/>
    <col min="12" max="16384" width="9.140625" style="1115"/>
  </cols>
  <sheetData>
    <row r="1" spans="1:10" ht="11.25" customHeight="1" x14ac:dyDescent="0.25"/>
    <row r="2" spans="1:10" ht="45" customHeight="1" x14ac:dyDescent="0.25">
      <c r="A2" s="1358" t="s">
        <v>1658</v>
      </c>
      <c r="B2" s="1358"/>
      <c r="C2" s="1358"/>
      <c r="D2" s="1358"/>
      <c r="E2" s="1358"/>
      <c r="F2" s="1358"/>
      <c r="G2" s="1358"/>
      <c r="H2" s="1358"/>
      <c r="I2" s="1358"/>
      <c r="J2" s="1358"/>
    </row>
    <row r="3" spans="1:10" ht="29.1" customHeight="1" x14ac:dyDescent="0.25">
      <c r="A3" s="1358" t="s">
        <v>651</v>
      </c>
      <c r="B3" s="1358"/>
      <c r="C3" s="1358"/>
      <c r="D3" s="1358"/>
      <c r="E3" s="1358"/>
      <c r="F3" s="1358"/>
      <c r="G3" s="1358"/>
      <c r="H3" s="1358"/>
      <c r="I3" s="1358"/>
      <c r="J3" s="1358"/>
    </row>
    <row r="4" spans="1:10" ht="27" customHeight="1" x14ac:dyDescent="0.25">
      <c r="A4" s="1358" t="s">
        <v>915</v>
      </c>
      <c r="B4" s="1358"/>
      <c r="C4" s="1358"/>
      <c r="D4" s="1358"/>
      <c r="E4" s="1358"/>
      <c r="F4" s="1358"/>
      <c r="G4" s="1358"/>
      <c r="H4" s="1358"/>
      <c r="I4" s="1358"/>
      <c r="J4" s="1358"/>
    </row>
    <row r="5" spans="1:10" ht="14.25" customHeight="1" x14ac:dyDescent="0.25">
      <c r="A5" s="320"/>
      <c r="B5" s="321"/>
      <c r="C5" s="1117"/>
      <c r="D5" s="1117"/>
      <c r="E5" s="1117"/>
      <c r="F5" s="1117"/>
      <c r="G5" s="1118"/>
      <c r="H5" s="1118"/>
      <c r="I5" s="1118"/>
      <c r="J5" s="1118"/>
    </row>
    <row r="6" spans="1:10" ht="111.6" customHeight="1" x14ac:dyDescent="0.25">
      <c r="A6" s="973" t="s">
        <v>1</v>
      </c>
      <c r="B6" s="973" t="s">
        <v>2</v>
      </c>
      <c r="C6" s="973" t="s">
        <v>440</v>
      </c>
      <c r="D6" s="973" t="s">
        <v>866</v>
      </c>
      <c r="E6" s="973" t="s">
        <v>919</v>
      </c>
      <c r="F6" s="973" t="s">
        <v>4</v>
      </c>
      <c r="G6" s="973" t="s">
        <v>456</v>
      </c>
      <c r="H6" s="973" t="s">
        <v>920</v>
      </c>
      <c r="I6" s="973" t="s">
        <v>6</v>
      </c>
      <c r="J6" s="973" t="s">
        <v>508</v>
      </c>
    </row>
    <row r="7" spans="1:10" ht="18" x14ac:dyDescent="0.25">
      <c r="A7" s="973">
        <v>1</v>
      </c>
      <c r="B7" s="973">
        <v>2</v>
      </c>
      <c r="C7" s="973">
        <v>3</v>
      </c>
      <c r="D7" s="973">
        <v>4</v>
      </c>
      <c r="E7" s="973">
        <v>5</v>
      </c>
      <c r="F7" s="973">
        <v>6</v>
      </c>
      <c r="G7" s="973">
        <v>7</v>
      </c>
      <c r="H7" s="973">
        <v>8</v>
      </c>
      <c r="I7" s="973">
        <v>9</v>
      </c>
      <c r="J7" s="973">
        <v>10</v>
      </c>
    </row>
    <row r="8" spans="1:10" ht="30" customHeight="1" x14ac:dyDescent="0.25">
      <c r="A8" s="1376" t="s">
        <v>652</v>
      </c>
      <c r="B8" s="1376"/>
      <c r="C8" s="1376"/>
      <c r="D8" s="1376"/>
      <c r="E8" s="1376"/>
      <c r="F8" s="1376"/>
      <c r="G8" s="1376"/>
      <c r="H8" s="1376"/>
      <c r="I8" s="1376"/>
      <c r="J8" s="1376"/>
    </row>
    <row r="9" spans="1:10" ht="95.1" customHeight="1" x14ac:dyDescent="0.25">
      <c r="A9" s="955" t="s">
        <v>10</v>
      </c>
      <c r="B9" s="957" t="s">
        <v>653</v>
      </c>
      <c r="C9" s="965" t="s">
        <v>23</v>
      </c>
      <c r="D9" s="964">
        <f>D10+D15</f>
        <v>251860.1</v>
      </c>
      <c r="E9" s="964">
        <f>E10+E15</f>
        <v>113827.6</v>
      </c>
      <c r="F9" s="964">
        <f>E9/D9*100</f>
        <v>45.194772812366871</v>
      </c>
      <c r="G9" s="970"/>
      <c r="H9" s="964">
        <f>H10+H15</f>
        <v>113827.6</v>
      </c>
      <c r="I9" s="1119">
        <f t="shared" ref="I9:I22" si="0">H9/D9*100</f>
        <v>45.194772812366871</v>
      </c>
      <c r="J9" s="1120"/>
    </row>
    <row r="10" spans="1:10" ht="111" customHeight="1" x14ac:dyDescent="0.25">
      <c r="A10" s="975" t="s">
        <v>25</v>
      </c>
      <c r="B10" s="972" t="s">
        <v>654</v>
      </c>
      <c r="C10" s="967" t="s">
        <v>23</v>
      </c>
      <c r="D10" s="966">
        <f>D11+D12+D13+D14</f>
        <v>205960.1</v>
      </c>
      <c r="E10" s="966">
        <f>E11+E12+E13+E14</f>
        <v>96547.199999999997</v>
      </c>
      <c r="F10" s="966">
        <f>E10/D10*100</f>
        <v>46.876652322464395</v>
      </c>
      <c r="G10" s="968" t="s">
        <v>1659</v>
      </c>
      <c r="H10" s="966">
        <f>H11+H12+H13+H14</f>
        <v>96547.199999999997</v>
      </c>
      <c r="I10" s="1121">
        <f t="shared" si="0"/>
        <v>46.876652322464395</v>
      </c>
      <c r="J10" s="1122"/>
    </row>
    <row r="11" spans="1:10" ht="149.25" customHeight="1" x14ac:dyDescent="0.25">
      <c r="A11" s="975" t="s">
        <v>285</v>
      </c>
      <c r="B11" s="972" t="s">
        <v>655</v>
      </c>
      <c r="C11" s="967" t="s">
        <v>23</v>
      </c>
      <c r="D11" s="966">
        <v>199785.2</v>
      </c>
      <c r="E11" s="966">
        <v>96000</v>
      </c>
      <c r="F11" s="966">
        <f t="shared" ref="F11:F26" si="1">E11/D11*100</f>
        <v>48.051607426375924</v>
      </c>
      <c r="G11" s="968" t="s">
        <v>1660</v>
      </c>
      <c r="H11" s="1123">
        <v>96000</v>
      </c>
      <c r="I11" s="1121">
        <f t="shared" si="0"/>
        <v>48.051607426375924</v>
      </c>
      <c r="J11" s="1122" t="s">
        <v>1661</v>
      </c>
    </row>
    <row r="12" spans="1:10" ht="134.25" customHeight="1" x14ac:dyDescent="0.25">
      <c r="A12" s="975" t="s">
        <v>287</v>
      </c>
      <c r="B12" s="972" t="s">
        <v>656</v>
      </c>
      <c r="C12" s="967" t="s">
        <v>23</v>
      </c>
      <c r="D12" s="966">
        <v>600</v>
      </c>
      <c r="E12" s="966">
        <v>253.2</v>
      </c>
      <c r="F12" s="966">
        <f t="shared" si="1"/>
        <v>42.199999999999996</v>
      </c>
      <c r="G12" s="968" t="s">
        <v>1873</v>
      </c>
      <c r="H12" s="1123">
        <v>253.2</v>
      </c>
      <c r="I12" s="1124">
        <f t="shared" si="0"/>
        <v>42.199999999999996</v>
      </c>
      <c r="J12" s="1122" t="s">
        <v>1662</v>
      </c>
    </row>
    <row r="13" spans="1:10" ht="78.75" customHeight="1" x14ac:dyDescent="0.25">
      <c r="A13" s="975" t="s">
        <v>473</v>
      </c>
      <c r="B13" s="972" t="s">
        <v>1663</v>
      </c>
      <c r="C13" s="967" t="s">
        <v>23</v>
      </c>
      <c r="D13" s="966">
        <v>2500</v>
      </c>
      <c r="E13" s="966">
        <v>0</v>
      </c>
      <c r="F13" s="966">
        <v>0</v>
      </c>
      <c r="G13" s="968" t="s">
        <v>1664</v>
      </c>
      <c r="H13" s="1123">
        <v>0</v>
      </c>
      <c r="I13" s="1124">
        <v>0</v>
      </c>
      <c r="J13" s="1122" t="s">
        <v>1665</v>
      </c>
    </row>
    <row r="14" spans="1:10" ht="182.25" customHeight="1" x14ac:dyDescent="0.25">
      <c r="A14" s="975" t="s">
        <v>474</v>
      </c>
      <c r="B14" s="972" t="s">
        <v>1666</v>
      </c>
      <c r="C14" s="967" t="s">
        <v>23</v>
      </c>
      <c r="D14" s="966">
        <v>3074.9</v>
      </c>
      <c r="E14" s="966">
        <v>294</v>
      </c>
      <c r="F14" s="966">
        <f t="shared" si="1"/>
        <v>9.5612865459039309</v>
      </c>
      <c r="G14" s="968" t="s">
        <v>1667</v>
      </c>
      <c r="H14" s="1123">
        <v>294</v>
      </c>
      <c r="I14" s="1124">
        <f t="shared" si="0"/>
        <v>9.5612865459039309</v>
      </c>
      <c r="J14" s="1122" t="s">
        <v>1668</v>
      </c>
    </row>
    <row r="15" spans="1:10" ht="178.5" customHeight="1" x14ac:dyDescent="0.25">
      <c r="A15" s="239" t="s">
        <v>35</v>
      </c>
      <c r="B15" s="971" t="s">
        <v>657</v>
      </c>
      <c r="C15" s="967" t="s">
        <v>23</v>
      </c>
      <c r="D15" s="969">
        <v>45900</v>
      </c>
      <c r="E15" s="969">
        <v>17280.400000000001</v>
      </c>
      <c r="F15" s="966">
        <f t="shared" si="1"/>
        <v>37.647930283224404</v>
      </c>
      <c r="G15" s="968" t="s">
        <v>1874</v>
      </c>
      <c r="H15" s="1123">
        <v>17280.400000000001</v>
      </c>
      <c r="I15" s="1124">
        <f t="shared" si="0"/>
        <v>37.647930283224404</v>
      </c>
      <c r="J15" s="1125" t="s">
        <v>1661</v>
      </c>
    </row>
    <row r="16" spans="1:10" s="1128" customFormat="1" ht="92.45" customHeight="1" x14ac:dyDescent="0.25">
      <c r="A16" s="963" t="s">
        <v>14</v>
      </c>
      <c r="B16" s="956" t="s">
        <v>658</v>
      </c>
      <c r="C16" s="965" t="s">
        <v>19</v>
      </c>
      <c r="D16" s="1126">
        <f>D17</f>
        <v>14758</v>
      </c>
      <c r="E16" s="1126">
        <f>E17</f>
        <v>5681.9</v>
      </c>
      <c r="F16" s="964">
        <f t="shared" si="1"/>
        <v>38.500474319013414</v>
      </c>
      <c r="G16" s="478"/>
      <c r="H16" s="1126">
        <f>H17</f>
        <v>5681.9</v>
      </c>
      <c r="I16" s="1127">
        <f t="shared" si="0"/>
        <v>38.500474319013414</v>
      </c>
      <c r="J16" s="1122"/>
    </row>
    <row r="17" spans="1:10" s="1128" customFormat="1" ht="204.75" customHeight="1" x14ac:dyDescent="0.25">
      <c r="A17" s="239" t="s">
        <v>15</v>
      </c>
      <c r="B17" s="971" t="s">
        <v>659</v>
      </c>
      <c r="C17" s="967" t="s">
        <v>19</v>
      </c>
      <c r="D17" s="969">
        <v>14758</v>
      </c>
      <c r="E17" s="969">
        <v>5681.9</v>
      </c>
      <c r="F17" s="966">
        <f t="shared" si="1"/>
        <v>38.500474319013414</v>
      </c>
      <c r="G17" s="1129" t="s">
        <v>1669</v>
      </c>
      <c r="H17" s="1123">
        <v>5681.9</v>
      </c>
      <c r="I17" s="1121">
        <f t="shared" si="0"/>
        <v>38.500474319013414</v>
      </c>
      <c r="J17" s="1122" t="s">
        <v>1670</v>
      </c>
    </row>
    <row r="18" spans="1:10" s="1128" customFormat="1" ht="91.35" customHeight="1" x14ac:dyDescent="0.25">
      <c r="A18" s="963" t="s">
        <v>16</v>
      </c>
      <c r="B18" s="956" t="s">
        <v>660</v>
      </c>
      <c r="C18" s="965" t="s">
        <v>23</v>
      </c>
      <c r="D18" s="1126">
        <f>D19</f>
        <v>1756.1</v>
      </c>
      <c r="E18" s="1126">
        <f>E19</f>
        <v>953.8</v>
      </c>
      <c r="F18" s="964">
        <f t="shared" si="1"/>
        <v>54.3135356756449</v>
      </c>
      <c r="G18" s="478"/>
      <c r="H18" s="1126">
        <f>H19</f>
        <v>953.8</v>
      </c>
      <c r="I18" s="1127">
        <f t="shared" si="0"/>
        <v>54.3135356756449</v>
      </c>
      <c r="J18" s="1130"/>
    </row>
    <row r="19" spans="1:10" ht="332.25" customHeight="1" x14ac:dyDescent="0.25">
      <c r="A19" s="329" t="s">
        <v>20</v>
      </c>
      <c r="B19" s="468" t="s">
        <v>661</v>
      </c>
      <c r="C19" s="967" t="s">
        <v>23</v>
      </c>
      <c r="D19" s="969">
        <v>1756.1</v>
      </c>
      <c r="E19" s="969">
        <v>953.8</v>
      </c>
      <c r="F19" s="966">
        <f t="shared" si="1"/>
        <v>54.3135356756449</v>
      </c>
      <c r="G19" s="968" t="s">
        <v>1671</v>
      </c>
      <c r="H19" s="1121">
        <v>953.8</v>
      </c>
      <c r="I19" s="1121">
        <f t="shared" si="0"/>
        <v>54.3135356756449</v>
      </c>
      <c r="J19" s="1122" t="s">
        <v>1672</v>
      </c>
    </row>
    <row r="20" spans="1:10" ht="23.45" customHeight="1" x14ac:dyDescent="0.25">
      <c r="A20" s="1716"/>
      <c r="B20" s="1717" t="s">
        <v>48</v>
      </c>
      <c r="C20" s="965" t="s">
        <v>18</v>
      </c>
      <c r="D20" s="1126">
        <f>D21+D22</f>
        <v>268374.2</v>
      </c>
      <c r="E20" s="1126">
        <f>E21+E22</f>
        <v>120463.3</v>
      </c>
      <c r="F20" s="964">
        <f t="shared" si="1"/>
        <v>44.88631917673159</v>
      </c>
      <c r="G20" s="478"/>
      <c r="H20" s="1126">
        <f>H21+H22</f>
        <v>120463.3</v>
      </c>
      <c r="I20" s="1127">
        <f t="shared" si="0"/>
        <v>44.88631917673159</v>
      </c>
      <c r="J20" s="1131"/>
    </row>
    <row r="21" spans="1:10" ht="71.45" customHeight="1" x14ac:dyDescent="0.25">
      <c r="A21" s="1716"/>
      <c r="B21" s="1717"/>
      <c r="C21" s="965" t="s">
        <v>19</v>
      </c>
      <c r="D21" s="1126">
        <f>D16</f>
        <v>14758</v>
      </c>
      <c r="E21" s="1126">
        <f>E16</f>
        <v>5681.9</v>
      </c>
      <c r="F21" s="964">
        <f t="shared" si="1"/>
        <v>38.500474319013414</v>
      </c>
      <c r="G21" s="478"/>
      <c r="H21" s="1126">
        <f>H16</f>
        <v>5681.9</v>
      </c>
      <c r="I21" s="1127">
        <f t="shared" si="0"/>
        <v>38.500474319013414</v>
      </c>
      <c r="J21" s="1131"/>
    </row>
    <row r="22" spans="1:10" ht="90.6" customHeight="1" x14ac:dyDescent="0.25">
      <c r="A22" s="1716"/>
      <c r="B22" s="1717"/>
      <c r="C22" s="965" t="s">
        <v>23</v>
      </c>
      <c r="D22" s="1126">
        <f>D9+D18</f>
        <v>253616.2</v>
      </c>
      <c r="E22" s="1126">
        <f>E9+E18</f>
        <v>114781.40000000001</v>
      </c>
      <c r="F22" s="964">
        <f t="shared" si="1"/>
        <v>45.257913335189158</v>
      </c>
      <c r="G22" s="478"/>
      <c r="H22" s="1126">
        <f>H9+H18</f>
        <v>114781.40000000001</v>
      </c>
      <c r="I22" s="1127">
        <f t="shared" si="0"/>
        <v>45.257913335189158</v>
      </c>
      <c r="J22" s="1132"/>
    </row>
    <row r="23" spans="1:10" ht="34.35" customHeight="1" x14ac:dyDescent="0.25">
      <c r="A23" s="1718" t="s">
        <v>662</v>
      </c>
      <c r="B23" s="1718"/>
      <c r="C23" s="1718"/>
      <c r="D23" s="1718"/>
      <c r="E23" s="1718"/>
      <c r="F23" s="1718"/>
      <c r="G23" s="1718"/>
      <c r="H23" s="1718"/>
      <c r="I23" s="1718"/>
      <c r="J23" s="1718"/>
    </row>
    <row r="24" spans="1:10" ht="95.45" customHeight="1" x14ac:dyDescent="0.25">
      <c r="A24" s="963" t="s">
        <v>10</v>
      </c>
      <c r="B24" s="956" t="s">
        <v>663</v>
      </c>
      <c r="C24" s="965" t="s">
        <v>23</v>
      </c>
      <c r="D24" s="1126">
        <f>D25</f>
        <v>250</v>
      </c>
      <c r="E24" s="1126">
        <f>E25</f>
        <v>47.8</v>
      </c>
      <c r="F24" s="964">
        <f t="shared" si="1"/>
        <v>19.119999999999997</v>
      </c>
      <c r="G24" s="478"/>
      <c r="H24" s="1126">
        <f>H25</f>
        <v>47.8</v>
      </c>
      <c r="I24" s="1119">
        <f>H24/D24*100</f>
        <v>19.119999999999997</v>
      </c>
      <c r="J24" s="1132"/>
    </row>
    <row r="25" spans="1:10" ht="351.75" customHeight="1" x14ac:dyDescent="0.25">
      <c r="A25" s="329" t="s">
        <v>25</v>
      </c>
      <c r="B25" s="468" t="s">
        <v>664</v>
      </c>
      <c r="C25" s="967" t="s">
        <v>23</v>
      </c>
      <c r="D25" s="969">
        <v>250</v>
      </c>
      <c r="E25" s="969">
        <v>47.8</v>
      </c>
      <c r="F25" s="966">
        <f t="shared" si="1"/>
        <v>19.119999999999997</v>
      </c>
      <c r="G25" s="968" t="s">
        <v>1673</v>
      </c>
      <c r="H25" s="1121">
        <v>47.8</v>
      </c>
      <c r="I25" s="1124">
        <f>H25/D25*100</f>
        <v>19.119999999999997</v>
      </c>
      <c r="J25" s="1122" t="s">
        <v>1674</v>
      </c>
    </row>
    <row r="26" spans="1:10" s="1128" customFormat="1" ht="92.1" customHeight="1" x14ac:dyDescent="0.25">
      <c r="A26" s="329"/>
      <c r="B26" s="974" t="s">
        <v>86</v>
      </c>
      <c r="C26" s="965" t="s">
        <v>23</v>
      </c>
      <c r="D26" s="1126">
        <f>D24</f>
        <v>250</v>
      </c>
      <c r="E26" s="1126">
        <f>E24</f>
        <v>47.8</v>
      </c>
      <c r="F26" s="964">
        <f t="shared" si="1"/>
        <v>19.119999999999997</v>
      </c>
      <c r="G26" s="478"/>
      <c r="H26" s="1126">
        <f>H24</f>
        <v>47.8</v>
      </c>
      <c r="I26" s="1119">
        <f>H26/D26*100</f>
        <v>19.119999999999997</v>
      </c>
      <c r="J26" s="1132"/>
    </row>
    <row r="27" spans="1:10" ht="32.450000000000003" customHeight="1" x14ac:dyDescent="0.25">
      <c r="A27" s="1718" t="s">
        <v>665</v>
      </c>
      <c r="B27" s="1718"/>
      <c r="C27" s="1718"/>
      <c r="D27" s="1718"/>
      <c r="E27" s="1718"/>
      <c r="F27" s="1718"/>
      <c r="G27" s="1718"/>
      <c r="H27" s="1718"/>
      <c r="I27" s="1718"/>
      <c r="J27" s="1718"/>
    </row>
    <row r="28" spans="1:10" ht="78.75" customHeight="1" x14ac:dyDescent="0.25">
      <c r="A28" s="963" t="s">
        <v>10</v>
      </c>
      <c r="B28" s="956" t="s">
        <v>666</v>
      </c>
      <c r="C28" s="620"/>
      <c r="D28" s="1518"/>
      <c r="E28" s="1518"/>
      <c r="F28" s="1518"/>
      <c r="G28" s="1518"/>
      <c r="H28" s="1518"/>
      <c r="I28" s="1518"/>
      <c r="J28" s="1518"/>
    </row>
    <row r="29" spans="1:10" ht="78.75" customHeight="1" x14ac:dyDescent="0.25">
      <c r="A29" s="329" t="s">
        <v>25</v>
      </c>
      <c r="B29" s="468" t="s">
        <v>667</v>
      </c>
      <c r="C29" s="621"/>
      <c r="D29" s="1585" t="s">
        <v>668</v>
      </c>
      <c r="E29" s="1585"/>
      <c r="F29" s="1585"/>
      <c r="G29" s="1585"/>
      <c r="H29" s="1585"/>
      <c r="I29" s="1585"/>
      <c r="J29" s="1585"/>
    </row>
    <row r="30" spans="1:10" ht="168" customHeight="1" x14ac:dyDescent="0.25">
      <c r="A30" s="329" t="s">
        <v>35</v>
      </c>
      <c r="B30" s="1133" t="s">
        <v>669</v>
      </c>
      <c r="C30" s="621"/>
      <c r="D30" s="1585" t="s">
        <v>670</v>
      </c>
      <c r="E30" s="1585"/>
      <c r="F30" s="1585"/>
      <c r="G30" s="1585"/>
      <c r="H30" s="1585"/>
      <c r="I30" s="1585"/>
      <c r="J30" s="1585"/>
    </row>
    <row r="31" spans="1:10" ht="134.25" customHeight="1" x14ac:dyDescent="0.25">
      <c r="A31" s="329" t="s">
        <v>36</v>
      </c>
      <c r="B31" s="468" t="s">
        <v>671</v>
      </c>
      <c r="C31" s="621"/>
      <c r="D31" s="1585" t="s">
        <v>1675</v>
      </c>
      <c r="E31" s="1585"/>
      <c r="F31" s="1585"/>
      <c r="G31" s="1585"/>
      <c r="H31" s="1585"/>
      <c r="I31" s="1585"/>
      <c r="J31" s="1585"/>
    </row>
    <row r="32" spans="1:10" ht="100.35" customHeight="1" x14ac:dyDescent="0.25">
      <c r="A32" s="963" t="s">
        <v>14</v>
      </c>
      <c r="B32" s="956" t="s">
        <v>672</v>
      </c>
      <c r="C32" s="965" t="s">
        <v>23</v>
      </c>
      <c r="D32" s="1126">
        <f>D33</f>
        <v>57903</v>
      </c>
      <c r="E32" s="1126">
        <f>E33</f>
        <v>14772</v>
      </c>
      <c r="F32" s="964">
        <f t="shared" ref="F32:F58" si="2">E32/D32*100</f>
        <v>25.511631521682816</v>
      </c>
      <c r="G32" s="478"/>
      <c r="H32" s="1126">
        <f>H33</f>
        <v>14772</v>
      </c>
      <c r="I32" s="1119">
        <f t="shared" ref="I32:I58" si="3">H32/D32*100</f>
        <v>25.511631521682816</v>
      </c>
      <c r="J32" s="1122"/>
    </row>
    <row r="33" spans="1:10" ht="92.1" customHeight="1" x14ac:dyDescent="0.25">
      <c r="A33" s="329" t="s">
        <v>15</v>
      </c>
      <c r="B33" s="468" t="s">
        <v>673</v>
      </c>
      <c r="C33" s="967" t="s">
        <v>23</v>
      </c>
      <c r="D33" s="1134">
        <v>57903</v>
      </c>
      <c r="E33" s="969">
        <v>14772</v>
      </c>
      <c r="F33" s="966">
        <f t="shared" si="2"/>
        <v>25.511631521682816</v>
      </c>
      <c r="G33" s="1135" t="s">
        <v>1676</v>
      </c>
      <c r="H33" s="1123">
        <v>14772</v>
      </c>
      <c r="I33" s="1124">
        <f t="shared" si="3"/>
        <v>25.511631521682816</v>
      </c>
      <c r="J33" s="1132"/>
    </row>
    <row r="34" spans="1:10" ht="142.5" customHeight="1" x14ac:dyDescent="0.25">
      <c r="A34" s="1136"/>
      <c r="B34" s="1137" t="s">
        <v>90</v>
      </c>
      <c r="C34" s="965" t="s">
        <v>23</v>
      </c>
      <c r="D34" s="1138">
        <f>D32</f>
        <v>57903</v>
      </c>
      <c r="E34" s="1139">
        <f>E32</f>
        <v>14772</v>
      </c>
      <c r="F34" s="964">
        <f t="shared" si="2"/>
        <v>25.511631521682816</v>
      </c>
      <c r="G34" s="1140"/>
      <c r="H34" s="1139">
        <f>H32</f>
        <v>14772</v>
      </c>
      <c r="I34" s="1119">
        <f t="shared" si="3"/>
        <v>25.511631521682816</v>
      </c>
      <c r="J34" s="1132"/>
    </row>
    <row r="35" spans="1:10" ht="32.1" customHeight="1" x14ac:dyDescent="0.25">
      <c r="A35" s="1721" t="s">
        <v>674</v>
      </c>
      <c r="B35" s="1721"/>
      <c r="C35" s="1721"/>
      <c r="D35" s="1721"/>
      <c r="E35" s="1721"/>
      <c r="F35" s="1721"/>
      <c r="G35" s="1721"/>
      <c r="H35" s="1721"/>
      <c r="I35" s="1721"/>
      <c r="J35" s="1721"/>
    </row>
    <row r="36" spans="1:10" ht="21.6" customHeight="1" x14ac:dyDescent="0.25">
      <c r="A36" s="1722" t="s">
        <v>10</v>
      </c>
      <c r="B36" s="1723" t="s">
        <v>675</v>
      </c>
      <c r="C36" s="1141" t="s">
        <v>18</v>
      </c>
      <c r="D36" s="1138">
        <f>D37+D38</f>
        <v>1272488.0000000002</v>
      </c>
      <c r="E36" s="1139">
        <f>E37+E38</f>
        <v>543722.1</v>
      </c>
      <c r="F36" s="964">
        <f t="shared" si="2"/>
        <v>42.729055205235717</v>
      </c>
      <c r="G36" s="1140"/>
      <c r="H36" s="1139">
        <f>H37+H38</f>
        <v>543682.1</v>
      </c>
      <c r="I36" s="1119">
        <f t="shared" si="3"/>
        <v>42.725911757124614</v>
      </c>
      <c r="J36" s="1132"/>
    </row>
    <row r="37" spans="1:10" ht="93.75" hidden="1" customHeight="1" x14ac:dyDescent="0.25">
      <c r="A37" s="1722"/>
      <c r="B37" s="1723"/>
      <c r="C37" s="1142" t="s">
        <v>19</v>
      </c>
      <c r="D37" s="1138">
        <f>D40+D43</f>
        <v>0</v>
      </c>
      <c r="E37" s="1139">
        <f>E40+E43</f>
        <v>0</v>
      </c>
      <c r="F37" s="964">
        <v>0</v>
      </c>
      <c r="G37" s="1140"/>
      <c r="H37" s="1139">
        <f>H40+H43</f>
        <v>0</v>
      </c>
      <c r="I37" s="1119">
        <v>0</v>
      </c>
      <c r="J37" s="1724"/>
    </row>
    <row r="38" spans="1:10" ht="98.25" customHeight="1" x14ac:dyDescent="0.25">
      <c r="A38" s="1722"/>
      <c r="B38" s="1723"/>
      <c r="C38" s="1142" t="s">
        <v>23</v>
      </c>
      <c r="D38" s="1138">
        <f>D41+D44+D45+D46+D47+D48+D50+D51+D52+D49</f>
        <v>1272488.0000000002</v>
      </c>
      <c r="E38" s="1138">
        <f>E41+E44+E45+E46+E47+E48+E50+E51+E52+E49</f>
        <v>543722.1</v>
      </c>
      <c r="F38" s="964">
        <f t="shared" si="2"/>
        <v>42.729055205235717</v>
      </c>
      <c r="G38" s="1143"/>
      <c r="H38" s="1138">
        <f>H41+H44+H45+H46+H47+H48+H50+H51+H52+H49</f>
        <v>543682.1</v>
      </c>
      <c r="I38" s="1119">
        <f t="shared" si="3"/>
        <v>42.725911757124614</v>
      </c>
      <c r="J38" s="1724"/>
    </row>
    <row r="39" spans="1:10" ht="21" customHeight="1" x14ac:dyDescent="0.25">
      <c r="A39" s="1720" t="s">
        <v>25</v>
      </c>
      <c r="B39" s="1725" t="s">
        <v>676</v>
      </c>
      <c r="C39" s="1144" t="s">
        <v>18</v>
      </c>
      <c r="D39" s="1145">
        <f>D40+D41</f>
        <v>3683.1</v>
      </c>
      <c r="E39" s="1123">
        <f>E40+E41</f>
        <v>1616.4</v>
      </c>
      <c r="F39" s="966">
        <f t="shared" si="2"/>
        <v>43.886943064266518</v>
      </c>
      <c r="G39" s="1726" t="s">
        <v>677</v>
      </c>
      <c r="H39" s="1123">
        <f>H40+H41</f>
        <v>1616.4</v>
      </c>
      <c r="I39" s="1124">
        <f t="shared" si="3"/>
        <v>43.886943064266518</v>
      </c>
      <c r="J39" s="1719" t="s">
        <v>1661</v>
      </c>
    </row>
    <row r="40" spans="1:10" ht="78.75" hidden="1" customHeight="1" x14ac:dyDescent="0.25">
      <c r="A40" s="1720"/>
      <c r="B40" s="1725"/>
      <c r="C40" s="1144" t="s">
        <v>19</v>
      </c>
      <c r="D40" s="1145">
        <v>0</v>
      </c>
      <c r="E40" s="1123">
        <v>0</v>
      </c>
      <c r="F40" s="966">
        <v>0</v>
      </c>
      <c r="G40" s="1726"/>
      <c r="H40" s="1121">
        <v>0</v>
      </c>
      <c r="I40" s="1124">
        <v>0</v>
      </c>
      <c r="J40" s="1719"/>
    </row>
    <row r="41" spans="1:10" ht="106.5" customHeight="1" x14ac:dyDescent="0.25">
      <c r="A41" s="1720"/>
      <c r="B41" s="1725"/>
      <c r="C41" s="1144" t="s">
        <v>23</v>
      </c>
      <c r="D41" s="1145">
        <v>3683.1</v>
      </c>
      <c r="E41" s="1123">
        <v>1616.4</v>
      </c>
      <c r="F41" s="966">
        <f t="shared" si="2"/>
        <v>43.886943064266518</v>
      </c>
      <c r="G41" s="1726"/>
      <c r="H41" s="1146">
        <v>1616.4</v>
      </c>
      <c r="I41" s="1124">
        <f t="shared" si="3"/>
        <v>43.886943064266518</v>
      </c>
      <c r="J41" s="1719"/>
    </row>
    <row r="42" spans="1:10" ht="24" customHeight="1" x14ac:dyDescent="0.25">
      <c r="A42" s="1720" t="s">
        <v>35</v>
      </c>
      <c r="B42" s="1725" t="s">
        <v>678</v>
      </c>
      <c r="C42" s="1144" t="s">
        <v>18</v>
      </c>
      <c r="D42" s="1145">
        <f>D43+D44</f>
        <v>529710.69999999995</v>
      </c>
      <c r="E42" s="1123">
        <f>E43+E44</f>
        <v>233014.2</v>
      </c>
      <c r="F42" s="966">
        <f t="shared" si="2"/>
        <v>43.988954725664406</v>
      </c>
      <c r="G42" s="1726" t="s">
        <v>1677</v>
      </c>
      <c r="H42" s="1123">
        <f>H43+H44</f>
        <v>233014.2</v>
      </c>
      <c r="I42" s="1124">
        <f t="shared" si="3"/>
        <v>43.988954725664406</v>
      </c>
      <c r="J42" s="1719" t="s">
        <v>1661</v>
      </c>
    </row>
    <row r="43" spans="1:10" ht="131.25" hidden="1" customHeight="1" x14ac:dyDescent="0.25">
      <c r="A43" s="1720"/>
      <c r="B43" s="1725"/>
      <c r="C43" s="1144" t="s">
        <v>19</v>
      </c>
      <c r="D43" s="1145">
        <v>0</v>
      </c>
      <c r="E43" s="1123">
        <v>0</v>
      </c>
      <c r="F43" s="966">
        <v>0</v>
      </c>
      <c r="G43" s="1726"/>
      <c r="H43" s="1121">
        <v>0</v>
      </c>
      <c r="I43" s="1124">
        <v>0</v>
      </c>
      <c r="J43" s="1719"/>
    </row>
    <row r="44" spans="1:10" ht="228.75" customHeight="1" x14ac:dyDescent="0.25">
      <c r="A44" s="1720"/>
      <c r="B44" s="1725"/>
      <c r="C44" s="1144" t="s">
        <v>23</v>
      </c>
      <c r="D44" s="1145">
        <v>529710.69999999995</v>
      </c>
      <c r="E44" s="1123">
        <v>233014.2</v>
      </c>
      <c r="F44" s="966">
        <f t="shared" si="2"/>
        <v>43.988954725664406</v>
      </c>
      <c r="G44" s="1726"/>
      <c r="H44" s="1123">
        <v>233014.2</v>
      </c>
      <c r="I44" s="1124">
        <f t="shared" si="3"/>
        <v>43.988954725664406</v>
      </c>
      <c r="J44" s="1719"/>
    </row>
    <row r="45" spans="1:10" ht="98.25" customHeight="1" x14ac:dyDescent="0.25">
      <c r="A45" s="1147" t="s">
        <v>36</v>
      </c>
      <c r="B45" s="1148" t="s">
        <v>1678</v>
      </c>
      <c r="C45" s="1144" t="s">
        <v>23</v>
      </c>
      <c r="D45" s="1145">
        <v>5522.8</v>
      </c>
      <c r="E45" s="1123">
        <v>2522.8000000000002</v>
      </c>
      <c r="F45" s="966">
        <f t="shared" si="2"/>
        <v>45.679727674368074</v>
      </c>
      <c r="G45" s="1149" t="s">
        <v>1679</v>
      </c>
      <c r="H45" s="1123">
        <v>2522.8000000000002</v>
      </c>
      <c r="I45" s="1124">
        <f t="shared" si="3"/>
        <v>45.679727674368074</v>
      </c>
      <c r="J45" s="1125"/>
    </row>
    <row r="46" spans="1:10" ht="128.25" customHeight="1" x14ac:dyDescent="0.25">
      <c r="A46" s="1147" t="s">
        <v>62</v>
      </c>
      <c r="B46" s="1148" t="s">
        <v>679</v>
      </c>
      <c r="C46" s="1144" t="s">
        <v>23</v>
      </c>
      <c r="D46" s="1145">
        <v>42651.8</v>
      </c>
      <c r="E46" s="1123">
        <v>20124.2</v>
      </c>
      <c r="F46" s="966">
        <f t="shared" si="2"/>
        <v>47.182533914160715</v>
      </c>
      <c r="G46" s="1149" t="s">
        <v>680</v>
      </c>
      <c r="H46" s="1123">
        <v>20124.2</v>
      </c>
      <c r="I46" s="1124">
        <f t="shared" si="3"/>
        <v>47.182533914160715</v>
      </c>
      <c r="J46" s="1122" t="s">
        <v>1661</v>
      </c>
    </row>
    <row r="47" spans="1:10" ht="144.75" customHeight="1" x14ac:dyDescent="0.25">
      <c r="A47" s="1147" t="s">
        <v>72</v>
      </c>
      <c r="B47" s="1148" t="s">
        <v>681</v>
      </c>
      <c r="C47" s="1144" t="s">
        <v>23</v>
      </c>
      <c r="D47" s="1145">
        <v>185441</v>
      </c>
      <c r="E47" s="1123">
        <v>65459.1</v>
      </c>
      <c r="F47" s="966">
        <f t="shared" si="2"/>
        <v>35.299151751770104</v>
      </c>
      <c r="G47" s="1150" t="s">
        <v>682</v>
      </c>
      <c r="H47" s="1123">
        <v>65459.1</v>
      </c>
      <c r="I47" s="1124">
        <f t="shared" si="3"/>
        <v>35.299151751770104</v>
      </c>
      <c r="J47" s="1122" t="s">
        <v>1661</v>
      </c>
    </row>
    <row r="48" spans="1:10" ht="174" customHeight="1" x14ac:dyDescent="0.25">
      <c r="A48" s="1147" t="s">
        <v>88</v>
      </c>
      <c r="B48" s="1148" t="s">
        <v>683</v>
      </c>
      <c r="C48" s="1144" t="s">
        <v>23</v>
      </c>
      <c r="D48" s="1145">
        <v>481171.20000000001</v>
      </c>
      <c r="E48" s="1123">
        <v>209766.8</v>
      </c>
      <c r="F48" s="966">
        <f t="shared" si="2"/>
        <v>43.59504475745846</v>
      </c>
      <c r="G48" s="1149" t="s">
        <v>1680</v>
      </c>
      <c r="H48" s="1123">
        <v>209766.8</v>
      </c>
      <c r="I48" s="1124">
        <f t="shared" si="3"/>
        <v>43.59504475745846</v>
      </c>
      <c r="J48" s="1122" t="s">
        <v>800</v>
      </c>
    </row>
    <row r="49" spans="1:10" ht="100.5" customHeight="1" x14ac:dyDescent="0.25">
      <c r="A49" s="1147" t="s">
        <v>588</v>
      </c>
      <c r="B49" s="1148" t="s">
        <v>1681</v>
      </c>
      <c r="C49" s="1144" t="s">
        <v>23</v>
      </c>
      <c r="D49" s="1145">
        <v>18000</v>
      </c>
      <c r="E49" s="1123">
        <v>9000</v>
      </c>
      <c r="F49" s="966">
        <f t="shared" si="2"/>
        <v>50</v>
      </c>
      <c r="G49" s="1149" t="s">
        <v>1682</v>
      </c>
      <c r="H49" s="1123">
        <v>9000</v>
      </c>
      <c r="I49" s="1124">
        <f t="shared" si="3"/>
        <v>50</v>
      </c>
      <c r="J49" s="1122" t="s">
        <v>1661</v>
      </c>
    </row>
    <row r="50" spans="1:10" ht="370.5" customHeight="1" x14ac:dyDescent="0.25">
      <c r="A50" s="1147" t="s">
        <v>632</v>
      </c>
      <c r="B50" s="1148" t="s">
        <v>684</v>
      </c>
      <c r="C50" s="1144" t="s">
        <v>23</v>
      </c>
      <c r="D50" s="1145">
        <v>955.1</v>
      </c>
      <c r="E50" s="1123">
        <v>955.1</v>
      </c>
      <c r="F50" s="966">
        <f t="shared" si="2"/>
        <v>100</v>
      </c>
      <c r="G50" s="1149" t="s">
        <v>1875</v>
      </c>
      <c r="H50" s="1121">
        <v>955.1</v>
      </c>
      <c r="I50" s="1124">
        <f t="shared" si="3"/>
        <v>100</v>
      </c>
      <c r="J50" s="1122"/>
    </row>
    <row r="51" spans="1:10" ht="228" customHeight="1" x14ac:dyDescent="0.25">
      <c r="A51" s="1147" t="s">
        <v>1683</v>
      </c>
      <c r="B51" s="1148" t="s">
        <v>685</v>
      </c>
      <c r="C51" s="1144" t="s">
        <v>23</v>
      </c>
      <c r="D51" s="1145">
        <v>5192.3</v>
      </c>
      <c r="E51" s="1123">
        <v>1190.2</v>
      </c>
      <c r="F51" s="966">
        <f t="shared" si="2"/>
        <v>22.922404329487893</v>
      </c>
      <c r="G51" s="1149" t="s">
        <v>1684</v>
      </c>
      <c r="H51" s="1121">
        <v>1190.2</v>
      </c>
      <c r="I51" s="1124">
        <f t="shared" si="3"/>
        <v>22.922404329487893</v>
      </c>
      <c r="J51" s="1122" t="s">
        <v>1685</v>
      </c>
    </row>
    <row r="52" spans="1:10" ht="222.75" customHeight="1" x14ac:dyDescent="0.25">
      <c r="A52" s="1147" t="s">
        <v>1686</v>
      </c>
      <c r="B52" s="1148" t="s">
        <v>686</v>
      </c>
      <c r="C52" s="1144" t="s">
        <v>23</v>
      </c>
      <c r="D52" s="1145">
        <v>160</v>
      </c>
      <c r="E52" s="1123">
        <v>73.3</v>
      </c>
      <c r="F52" s="966">
        <f t="shared" si="2"/>
        <v>45.8125</v>
      </c>
      <c r="G52" s="1149" t="s">
        <v>1872</v>
      </c>
      <c r="H52" s="1121">
        <v>33.299999999999997</v>
      </c>
      <c r="I52" s="1124">
        <f t="shared" si="3"/>
        <v>20.812499999999996</v>
      </c>
      <c r="J52" s="1151" t="s">
        <v>1687</v>
      </c>
    </row>
    <row r="53" spans="1:10" ht="20.100000000000001" customHeight="1" x14ac:dyDescent="0.25">
      <c r="A53" s="1720"/>
      <c r="B53" s="1721" t="s">
        <v>109</v>
      </c>
      <c r="C53" s="1142" t="s">
        <v>18</v>
      </c>
      <c r="D53" s="1138">
        <f>D54+D55</f>
        <v>1272488.0000000002</v>
      </c>
      <c r="E53" s="1139">
        <f>E54+E55</f>
        <v>543722.1</v>
      </c>
      <c r="F53" s="964">
        <f t="shared" si="2"/>
        <v>42.729055205235717</v>
      </c>
      <c r="G53" s="1143"/>
      <c r="H53" s="1139">
        <f>H54+H55</f>
        <v>543682.1</v>
      </c>
      <c r="I53" s="1119">
        <f t="shared" si="3"/>
        <v>42.725911757124614</v>
      </c>
      <c r="J53" s="1131"/>
    </row>
    <row r="54" spans="1:10" ht="92.25" customHeight="1" x14ac:dyDescent="0.25">
      <c r="A54" s="1720"/>
      <c r="B54" s="1721"/>
      <c r="C54" s="1142" t="s">
        <v>19</v>
      </c>
      <c r="D54" s="1138">
        <f>D37</f>
        <v>0</v>
      </c>
      <c r="E54" s="1139">
        <f>E37</f>
        <v>0</v>
      </c>
      <c r="F54" s="964">
        <v>0</v>
      </c>
      <c r="G54" s="1143"/>
      <c r="H54" s="1139">
        <f>H37</f>
        <v>0</v>
      </c>
      <c r="I54" s="1119">
        <v>0</v>
      </c>
      <c r="J54" s="1131"/>
    </row>
    <row r="55" spans="1:10" ht="90.75" customHeight="1" x14ac:dyDescent="0.25">
      <c r="A55" s="1720"/>
      <c r="B55" s="1721"/>
      <c r="C55" s="1142" t="s">
        <v>23</v>
      </c>
      <c r="D55" s="1138">
        <f>D38</f>
        <v>1272488.0000000002</v>
      </c>
      <c r="E55" s="1139">
        <f>E38</f>
        <v>543722.1</v>
      </c>
      <c r="F55" s="964">
        <f t="shared" si="2"/>
        <v>42.729055205235717</v>
      </c>
      <c r="G55" s="1143"/>
      <c r="H55" s="1139">
        <f>H38</f>
        <v>543682.1</v>
      </c>
      <c r="I55" s="1119">
        <f t="shared" si="3"/>
        <v>42.725911757124614</v>
      </c>
      <c r="J55" s="1131"/>
    </row>
    <row r="56" spans="1:10" ht="23.1" customHeight="1" x14ac:dyDescent="0.25">
      <c r="A56" s="1720"/>
      <c r="B56" s="1727" t="s">
        <v>87</v>
      </c>
      <c r="C56" s="1142" t="s">
        <v>18</v>
      </c>
      <c r="D56" s="1138">
        <f>D57+D58</f>
        <v>1599015.2000000002</v>
      </c>
      <c r="E56" s="1139">
        <f>E57+E58</f>
        <v>679005.20000000007</v>
      </c>
      <c r="F56" s="964">
        <f t="shared" si="2"/>
        <v>42.463961568345319</v>
      </c>
      <c r="G56" s="1152"/>
      <c r="H56" s="1139">
        <f>H57+H58</f>
        <v>678965.20000000007</v>
      </c>
      <c r="I56" s="1119">
        <f t="shared" si="3"/>
        <v>42.461460028647629</v>
      </c>
      <c r="J56" s="1131"/>
    </row>
    <row r="57" spans="1:10" ht="90" customHeight="1" x14ac:dyDescent="0.25">
      <c r="A57" s="1720"/>
      <c r="B57" s="1727"/>
      <c r="C57" s="1142" t="s">
        <v>19</v>
      </c>
      <c r="D57" s="1138">
        <f>D21+D54</f>
        <v>14758</v>
      </c>
      <c r="E57" s="1139">
        <f>E21+E54</f>
        <v>5681.9</v>
      </c>
      <c r="F57" s="964">
        <f t="shared" si="2"/>
        <v>38.500474319013414</v>
      </c>
      <c r="G57" s="1152"/>
      <c r="H57" s="1139">
        <f>H21+H54</f>
        <v>5681.9</v>
      </c>
      <c r="I57" s="1119">
        <f t="shared" si="3"/>
        <v>38.500474319013414</v>
      </c>
      <c r="J57" s="1131"/>
    </row>
    <row r="58" spans="1:10" ht="89.25" customHeight="1" x14ac:dyDescent="0.25">
      <c r="A58" s="1720"/>
      <c r="B58" s="1727"/>
      <c r="C58" s="1142" t="s">
        <v>23</v>
      </c>
      <c r="D58" s="1138">
        <f>D22+D26+D34+D55</f>
        <v>1584257.2000000002</v>
      </c>
      <c r="E58" s="1139">
        <f>E22+E26+E34+E55</f>
        <v>673323.3</v>
      </c>
      <c r="F58" s="964">
        <f t="shared" si="2"/>
        <v>42.500883063684356</v>
      </c>
      <c r="G58" s="1152"/>
      <c r="H58" s="1139">
        <f>H22+H26+H34+H55</f>
        <v>673283.3</v>
      </c>
      <c r="I58" s="1119">
        <f t="shared" si="3"/>
        <v>42.498358221127226</v>
      </c>
      <c r="J58" s="1132"/>
    </row>
  </sheetData>
  <mergeCells count="28">
    <mergeCell ref="A56:A58"/>
    <mergeCell ref="B56:B58"/>
    <mergeCell ref="A42:A44"/>
    <mergeCell ref="B42:B44"/>
    <mergeCell ref="G42:G44"/>
    <mergeCell ref="J42:J44"/>
    <mergeCell ref="A53:A55"/>
    <mergeCell ref="B53:B55"/>
    <mergeCell ref="A35:J35"/>
    <mergeCell ref="A36:A38"/>
    <mergeCell ref="B36:B38"/>
    <mergeCell ref="J37:J38"/>
    <mergeCell ref="A39:A41"/>
    <mergeCell ref="B39:B41"/>
    <mergeCell ref="G39:G41"/>
    <mergeCell ref="J39:J41"/>
    <mergeCell ref="D31:J31"/>
    <mergeCell ref="A2:J2"/>
    <mergeCell ref="A3:J3"/>
    <mergeCell ref="A4:J4"/>
    <mergeCell ref="A8:J8"/>
    <mergeCell ref="A20:A22"/>
    <mergeCell ref="B20:B22"/>
    <mergeCell ref="A23:J23"/>
    <mergeCell ref="A27:J27"/>
    <mergeCell ref="D28:J28"/>
    <mergeCell ref="D29:J29"/>
    <mergeCell ref="D30:J30"/>
  </mergeCells>
  <pageMargins left="0.78740157480314965" right="0.39370078740157483" top="0.78740157480314965" bottom="0.78740157480314965" header="0.39370078740157483" footer="0.39370078740157483"/>
  <pageSetup paperSize="9" scale="62" firstPageNumber="155" orientation="landscape" useFirstPageNumber="1" r:id="rId1"/>
  <headerFooter>
    <oddFooter>&amp;R&amp;14&amp;P</oddFooter>
  </headerFooter>
  <rowBreaks count="2" manualBreakCount="2">
    <brk id="22" max="16383" man="1"/>
    <brk id="2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O94"/>
  <sheetViews>
    <sheetView topLeftCell="A88" zoomScale="70" zoomScaleNormal="70" zoomScalePageLayoutView="40" workbookViewId="0">
      <selection activeCell="K87" sqref="K87"/>
    </sheetView>
  </sheetViews>
  <sheetFormatPr defaultRowHeight="15" x14ac:dyDescent="0.25"/>
  <cols>
    <col min="1" max="1" width="8.7109375" style="736" customWidth="1"/>
    <col min="2" max="2" width="44.5703125" style="736" customWidth="1"/>
    <col min="3" max="3" width="15.7109375" style="736" customWidth="1"/>
    <col min="4" max="5" width="17.7109375" style="736" customWidth="1"/>
    <col min="6" max="6" width="13.7109375" style="736" customWidth="1"/>
    <col min="7" max="7" width="35.7109375" style="736" customWidth="1"/>
    <col min="8" max="8" width="17.7109375" style="736" customWidth="1"/>
    <col min="9" max="9" width="13.7109375" style="736" customWidth="1"/>
    <col min="10" max="10" width="30.7109375" style="736" customWidth="1"/>
    <col min="11" max="16384" width="9.140625" style="729"/>
  </cols>
  <sheetData>
    <row r="1" spans="1:15" ht="45" customHeight="1" x14ac:dyDescent="0.25">
      <c r="A1" s="1731" t="s">
        <v>1189</v>
      </c>
      <c r="B1" s="1731"/>
      <c r="C1" s="1731"/>
      <c r="D1" s="1731"/>
      <c r="E1" s="1731"/>
      <c r="F1" s="1731"/>
      <c r="G1" s="1731"/>
      <c r="H1" s="1731"/>
      <c r="I1" s="1731"/>
      <c r="J1" s="1731"/>
    </row>
    <row r="2" spans="1:15" ht="24.75" customHeight="1" x14ac:dyDescent="0.25">
      <c r="A2" s="1731" t="s">
        <v>687</v>
      </c>
      <c r="B2" s="1731"/>
      <c r="C2" s="1731"/>
      <c r="D2" s="1731"/>
      <c r="E2" s="1731"/>
      <c r="F2" s="1731"/>
      <c r="G2" s="1731"/>
      <c r="H2" s="1731"/>
      <c r="I2" s="1731"/>
      <c r="J2" s="1731"/>
    </row>
    <row r="3" spans="1:15" ht="23.45" customHeight="1" x14ac:dyDescent="0.25">
      <c r="A3" s="1731" t="s">
        <v>915</v>
      </c>
      <c r="B3" s="1731"/>
      <c r="C3" s="1731"/>
      <c r="D3" s="1731"/>
      <c r="E3" s="1731"/>
      <c r="F3" s="1731"/>
      <c r="G3" s="1731"/>
      <c r="H3" s="1731"/>
      <c r="I3" s="1731"/>
      <c r="J3" s="1731"/>
    </row>
    <row r="4" spans="1:15" ht="18" x14ac:dyDescent="0.25">
      <c r="A4" s="411"/>
      <c r="B4" s="412"/>
      <c r="C4" s="412"/>
      <c r="D4" s="412"/>
      <c r="E4" s="412"/>
      <c r="F4" s="412"/>
      <c r="G4" s="413"/>
      <c r="H4" s="413"/>
      <c r="I4" s="413"/>
      <c r="J4" s="413"/>
    </row>
    <row r="5" spans="1:15" ht="117.6" customHeight="1" x14ac:dyDescent="0.25">
      <c r="A5" s="572" t="s">
        <v>1</v>
      </c>
      <c r="B5" s="572" t="s">
        <v>2</v>
      </c>
      <c r="C5" s="572" t="s">
        <v>440</v>
      </c>
      <c r="D5" s="572" t="s">
        <v>866</v>
      </c>
      <c r="E5" s="572" t="s">
        <v>916</v>
      </c>
      <c r="F5" s="572" t="s">
        <v>4</v>
      </c>
      <c r="G5" s="572" t="s">
        <v>456</v>
      </c>
      <c r="H5" s="572" t="s">
        <v>917</v>
      </c>
      <c r="I5" s="572" t="s">
        <v>6</v>
      </c>
      <c r="J5" s="572" t="s">
        <v>508</v>
      </c>
    </row>
    <row r="6" spans="1:15" ht="18" customHeight="1" x14ac:dyDescent="0.25">
      <c r="A6" s="572">
        <v>1</v>
      </c>
      <c r="B6" s="572">
        <v>2</v>
      </c>
      <c r="C6" s="572">
        <v>3</v>
      </c>
      <c r="D6" s="572">
        <v>4</v>
      </c>
      <c r="E6" s="572">
        <v>5</v>
      </c>
      <c r="F6" s="572">
        <v>6</v>
      </c>
      <c r="G6" s="572">
        <v>7</v>
      </c>
      <c r="H6" s="572">
        <v>8</v>
      </c>
      <c r="I6" s="572">
        <v>9</v>
      </c>
      <c r="J6" s="572">
        <v>10</v>
      </c>
    </row>
    <row r="7" spans="1:15" ht="39.6" customHeight="1" x14ac:dyDescent="0.25">
      <c r="A7" s="1732" t="s">
        <v>688</v>
      </c>
      <c r="B7" s="1732"/>
      <c r="C7" s="1732"/>
      <c r="D7" s="1732"/>
      <c r="E7" s="1732"/>
      <c r="F7" s="1732"/>
      <c r="G7" s="1732"/>
      <c r="H7" s="1732"/>
      <c r="I7" s="1732"/>
      <c r="J7" s="1732"/>
    </row>
    <row r="8" spans="1:15" ht="108" customHeight="1" x14ac:dyDescent="0.25">
      <c r="A8" s="601" t="s">
        <v>10</v>
      </c>
      <c r="B8" s="332" t="s">
        <v>1190</v>
      </c>
      <c r="C8" s="335" t="s">
        <v>23</v>
      </c>
      <c r="D8" s="414">
        <f>D9+D10+D11+D13+D14+D16</f>
        <v>139513</v>
      </c>
      <c r="E8" s="414">
        <f>E9+E10+E11+E13+E14+E15+E16</f>
        <v>57609.1</v>
      </c>
      <c r="F8" s="414">
        <f>E8/D8*100</f>
        <v>41.292997785152636</v>
      </c>
      <c r="G8" s="595"/>
      <c r="H8" s="414">
        <f>H9+H10+H11+H13+H14+H15+H16</f>
        <v>57609.1</v>
      </c>
      <c r="I8" s="414">
        <f>H8/D8*100</f>
        <v>41.292997785152636</v>
      </c>
      <c r="J8" s="336"/>
    </row>
    <row r="9" spans="1:15" ht="312.75" customHeight="1" x14ac:dyDescent="0.25">
      <c r="A9" s="596" t="s">
        <v>25</v>
      </c>
      <c r="B9" s="337" t="s">
        <v>689</v>
      </c>
      <c r="C9" s="597" t="s">
        <v>23</v>
      </c>
      <c r="D9" s="599">
        <v>25937.1</v>
      </c>
      <c r="E9" s="599">
        <v>9712.7999999999993</v>
      </c>
      <c r="F9" s="470">
        <f t="shared" ref="F9:F16" si="0">E9/D9*100</f>
        <v>37.447517262916826</v>
      </c>
      <c r="G9" s="607" t="s">
        <v>1883</v>
      </c>
      <c r="H9" s="599">
        <v>9712.7999999999993</v>
      </c>
      <c r="I9" s="470">
        <f t="shared" ref="I9:I17" si="1">H9/D9*100</f>
        <v>37.447517262916826</v>
      </c>
      <c r="J9" s="600" t="s">
        <v>1898</v>
      </c>
    </row>
    <row r="10" spans="1:15" ht="372.75" customHeight="1" x14ac:dyDescent="0.25">
      <c r="A10" s="596" t="s">
        <v>35</v>
      </c>
      <c r="B10" s="594" t="s">
        <v>690</v>
      </c>
      <c r="C10" s="597" t="s">
        <v>23</v>
      </c>
      <c r="D10" s="599">
        <v>1184</v>
      </c>
      <c r="E10" s="599">
        <v>368.3</v>
      </c>
      <c r="F10" s="599">
        <f t="shared" si="0"/>
        <v>31.106418918918919</v>
      </c>
      <c r="G10" s="607" t="s">
        <v>1191</v>
      </c>
      <c r="H10" s="599">
        <v>368.3</v>
      </c>
      <c r="I10" s="470">
        <f t="shared" si="1"/>
        <v>31.106418918918919</v>
      </c>
      <c r="J10" s="600" t="s">
        <v>1884</v>
      </c>
    </row>
    <row r="11" spans="1:15" ht="350.25" customHeight="1" x14ac:dyDescent="0.25">
      <c r="A11" s="593" t="s">
        <v>36</v>
      </c>
      <c r="B11" s="334" t="s">
        <v>691</v>
      </c>
      <c r="C11" s="372" t="s">
        <v>23</v>
      </c>
      <c r="D11" s="598">
        <v>40440.9</v>
      </c>
      <c r="E11" s="598">
        <v>9838.7000000000007</v>
      </c>
      <c r="F11" s="599">
        <f>E11/D11*100</f>
        <v>24.328588137257086</v>
      </c>
      <c r="G11" s="600" t="s">
        <v>1192</v>
      </c>
      <c r="H11" s="598">
        <v>9838.7000000000007</v>
      </c>
      <c r="I11" s="470">
        <f t="shared" si="1"/>
        <v>24.328588137257086</v>
      </c>
      <c r="J11" s="600" t="s">
        <v>1193</v>
      </c>
    </row>
    <row r="12" spans="1:15" ht="330.75" customHeight="1" x14ac:dyDescent="0.25">
      <c r="A12" s="593"/>
      <c r="B12" s="730" t="s">
        <v>813</v>
      </c>
      <c r="C12" s="372"/>
      <c r="D12" s="598"/>
      <c r="E12" s="598"/>
      <c r="F12" s="599"/>
      <c r="G12" s="600" t="s">
        <v>1194</v>
      </c>
      <c r="H12" s="598"/>
      <c r="I12" s="470"/>
      <c r="J12" s="731"/>
      <c r="O12" s="732"/>
    </row>
    <row r="13" spans="1:15" ht="387" customHeight="1" x14ac:dyDescent="0.25">
      <c r="A13" s="596" t="s">
        <v>62</v>
      </c>
      <c r="B13" s="594" t="s">
        <v>692</v>
      </c>
      <c r="C13" s="597" t="s">
        <v>23</v>
      </c>
      <c r="D13" s="598">
        <v>835.1</v>
      </c>
      <c r="E13" s="598">
        <v>353.1</v>
      </c>
      <c r="F13" s="599">
        <f t="shared" si="0"/>
        <v>42.282361393845051</v>
      </c>
      <c r="G13" s="607" t="s">
        <v>1195</v>
      </c>
      <c r="H13" s="598">
        <v>353.1</v>
      </c>
      <c r="I13" s="470">
        <f t="shared" si="1"/>
        <v>42.282361393845051</v>
      </c>
      <c r="J13" s="607" t="s">
        <v>1885</v>
      </c>
    </row>
    <row r="14" spans="1:15" ht="293.25" customHeight="1" x14ac:dyDescent="0.25">
      <c r="A14" s="596" t="s">
        <v>72</v>
      </c>
      <c r="B14" s="594" t="s">
        <v>693</v>
      </c>
      <c r="C14" s="597" t="s">
        <v>23</v>
      </c>
      <c r="D14" s="598">
        <v>4445.5</v>
      </c>
      <c r="E14" s="598">
        <v>2222.6999999999998</v>
      </c>
      <c r="F14" s="599">
        <f t="shared" si="0"/>
        <v>49.998875267124056</v>
      </c>
      <c r="G14" s="600" t="s">
        <v>1196</v>
      </c>
      <c r="H14" s="598">
        <v>2222.6999999999998</v>
      </c>
      <c r="I14" s="599">
        <f t="shared" si="1"/>
        <v>49.998875267124056</v>
      </c>
      <c r="J14" s="600" t="s">
        <v>1193</v>
      </c>
    </row>
    <row r="15" spans="1:15" ht="118.5" customHeight="1" x14ac:dyDescent="0.25">
      <c r="A15" s="593" t="s">
        <v>88</v>
      </c>
      <c r="B15" s="594" t="s">
        <v>694</v>
      </c>
      <c r="C15" s="597" t="s">
        <v>526</v>
      </c>
      <c r="D15" s="1728" t="s">
        <v>1197</v>
      </c>
      <c r="E15" s="1729"/>
      <c r="F15" s="1729"/>
      <c r="G15" s="1729"/>
      <c r="H15" s="1729"/>
      <c r="I15" s="1729"/>
      <c r="J15" s="1730"/>
    </row>
    <row r="16" spans="1:15" ht="280.5" customHeight="1" x14ac:dyDescent="0.25">
      <c r="A16" s="593" t="s">
        <v>588</v>
      </c>
      <c r="B16" s="594" t="s">
        <v>695</v>
      </c>
      <c r="C16" s="597" t="s">
        <v>23</v>
      </c>
      <c r="D16" s="598">
        <v>66670.399999999994</v>
      </c>
      <c r="E16" s="598">
        <v>35113.5</v>
      </c>
      <c r="F16" s="599">
        <f t="shared" si="0"/>
        <v>52.667300631164657</v>
      </c>
      <c r="G16" s="571" t="s">
        <v>1198</v>
      </c>
      <c r="H16" s="598">
        <v>35113.5</v>
      </c>
      <c r="I16" s="599">
        <f t="shared" si="1"/>
        <v>52.667300631164657</v>
      </c>
      <c r="J16" s="600" t="s">
        <v>1193</v>
      </c>
    </row>
    <row r="17" spans="1:10" ht="270.75" customHeight="1" x14ac:dyDescent="0.25">
      <c r="A17" s="606" t="s">
        <v>14</v>
      </c>
      <c r="B17" s="602" t="s">
        <v>1199</v>
      </c>
      <c r="C17" s="335" t="s">
        <v>23</v>
      </c>
      <c r="D17" s="338">
        <f>D18+D20</f>
        <v>240</v>
      </c>
      <c r="E17" s="338">
        <f>E18+E20</f>
        <v>100</v>
      </c>
      <c r="F17" s="414">
        <f>E17/D17*100</f>
        <v>41.666666666666671</v>
      </c>
      <c r="G17" s="336"/>
      <c r="H17" s="338">
        <f>H18+H20</f>
        <v>100</v>
      </c>
      <c r="I17" s="414">
        <f t="shared" si="1"/>
        <v>41.666666666666671</v>
      </c>
      <c r="J17" s="733"/>
    </row>
    <row r="18" spans="1:10" ht="408.75" customHeight="1" x14ac:dyDescent="0.25">
      <c r="A18" s="1733" t="s">
        <v>15</v>
      </c>
      <c r="B18" s="1734" t="s">
        <v>696</v>
      </c>
      <c r="C18" s="1735" t="s">
        <v>23</v>
      </c>
      <c r="D18" s="1736">
        <v>240</v>
      </c>
      <c r="E18" s="1737">
        <v>100</v>
      </c>
      <c r="F18" s="1737">
        <v>16.666666666666664</v>
      </c>
      <c r="G18" s="1738" t="s">
        <v>1200</v>
      </c>
      <c r="H18" s="1737">
        <v>100</v>
      </c>
      <c r="I18" s="1737">
        <v>16.666666666666664</v>
      </c>
      <c r="J18" s="1738" t="s">
        <v>1201</v>
      </c>
    </row>
    <row r="19" spans="1:10" ht="51.75" customHeight="1" x14ac:dyDescent="0.25">
      <c r="A19" s="1733"/>
      <c r="B19" s="1734"/>
      <c r="C19" s="1735"/>
      <c r="D19" s="1736"/>
      <c r="E19" s="1737"/>
      <c r="F19" s="1737"/>
      <c r="G19" s="1738"/>
      <c r="H19" s="1737"/>
      <c r="I19" s="1737"/>
      <c r="J19" s="1738"/>
    </row>
    <row r="20" spans="1:10" ht="409.5" customHeight="1" x14ac:dyDescent="0.25">
      <c r="A20" s="1739" t="s">
        <v>28</v>
      </c>
      <c r="B20" s="1740" t="s">
        <v>697</v>
      </c>
      <c r="C20" s="1735" t="s">
        <v>23</v>
      </c>
      <c r="D20" s="1736">
        <v>0</v>
      </c>
      <c r="E20" s="1737">
        <v>0</v>
      </c>
      <c r="F20" s="1737">
        <v>0</v>
      </c>
      <c r="G20" s="1738" t="s">
        <v>1202</v>
      </c>
      <c r="H20" s="1737">
        <v>0</v>
      </c>
      <c r="I20" s="1737">
        <v>0</v>
      </c>
      <c r="J20" s="1741" t="s">
        <v>1886</v>
      </c>
    </row>
    <row r="21" spans="1:10" ht="108" customHeight="1" x14ac:dyDescent="0.25">
      <c r="A21" s="1739"/>
      <c r="B21" s="1740"/>
      <c r="C21" s="1735"/>
      <c r="D21" s="1736"/>
      <c r="E21" s="1737"/>
      <c r="F21" s="1737"/>
      <c r="G21" s="1738"/>
      <c r="H21" s="1737"/>
      <c r="I21" s="1737"/>
      <c r="J21" s="1742"/>
    </row>
    <row r="22" spans="1:10" ht="94.5" customHeight="1" x14ac:dyDescent="0.25">
      <c r="A22" s="601" t="s">
        <v>16</v>
      </c>
      <c r="B22" s="602" t="s">
        <v>1203</v>
      </c>
      <c r="C22" s="335" t="s">
        <v>23</v>
      </c>
      <c r="D22" s="338">
        <f>D23+D24+D26</f>
        <v>10687</v>
      </c>
      <c r="E22" s="338">
        <f>E23+E24+E26</f>
        <v>3928.4</v>
      </c>
      <c r="F22" s="414">
        <f t="shared" ref="F22:F94" si="2">E22/D22*100</f>
        <v>36.758678768597363</v>
      </c>
      <c r="G22" s="336"/>
      <c r="H22" s="338">
        <f>H23+H24+H26</f>
        <v>3928.4</v>
      </c>
      <c r="I22" s="414">
        <f t="shared" ref="I22:I94" si="3">H22/D22*100</f>
        <v>36.758678768597363</v>
      </c>
      <c r="J22" s="595"/>
    </row>
    <row r="23" spans="1:10" ht="351.75" customHeight="1" x14ac:dyDescent="0.25">
      <c r="A23" s="596" t="s">
        <v>20</v>
      </c>
      <c r="B23" s="594" t="s">
        <v>698</v>
      </c>
      <c r="C23" s="597" t="s">
        <v>23</v>
      </c>
      <c r="D23" s="598">
        <v>250</v>
      </c>
      <c r="E23" s="598">
        <v>0</v>
      </c>
      <c r="F23" s="599">
        <f t="shared" si="2"/>
        <v>0</v>
      </c>
      <c r="G23" s="600" t="s">
        <v>1204</v>
      </c>
      <c r="H23" s="598">
        <v>0</v>
      </c>
      <c r="I23" s="470">
        <f t="shared" si="3"/>
        <v>0</v>
      </c>
      <c r="J23" s="607" t="s">
        <v>1205</v>
      </c>
    </row>
    <row r="24" spans="1:10" ht="329.25" customHeight="1" x14ac:dyDescent="0.25">
      <c r="A24" s="596" t="s">
        <v>340</v>
      </c>
      <c r="B24" s="594" t="s">
        <v>699</v>
      </c>
      <c r="C24" s="597" t="s">
        <v>23</v>
      </c>
      <c r="D24" s="598">
        <v>3003</v>
      </c>
      <c r="E24" s="598">
        <v>933.1</v>
      </c>
      <c r="F24" s="470">
        <f t="shared" si="2"/>
        <v>31.072261072261071</v>
      </c>
      <c r="G24" s="600" t="s">
        <v>1887</v>
      </c>
      <c r="H24" s="598">
        <v>933.1</v>
      </c>
      <c r="I24" s="470">
        <f t="shared" si="3"/>
        <v>31.072261072261071</v>
      </c>
      <c r="J24" s="600" t="s">
        <v>1206</v>
      </c>
    </row>
    <row r="25" spans="1:10" ht="187.5" customHeight="1" x14ac:dyDescent="0.25">
      <c r="A25" s="596"/>
      <c r="B25" s="730" t="s">
        <v>789</v>
      </c>
      <c r="C25" s="470"/>
      <c r="D25" s="598"/>
      <c r="E25" s="598"/>
      <c r="F25" s="470"/>
      <c r="G25" s="600" t="s">
        <v>1888</v>
      </c>
      <c r="H25" s="598"/>
      <c r="I25" s="470"/>
      <c r="J25" s="415"/>
    </row>
    <row r="26" spans="1:10" ht="310.5" customHeight="1" x14ac:dyDescent="0.25">
      <c r="A26" s="596" t="s">
        <v>537</v>
      </c>
      <c r="B26" s="334" t="s">
        <v>700</v>
      </c>
      <c r="C26" s="372" t="s">
        <v>23</v>
      </c>
      <c r="D26" s="598">
        <v>7434</v>
      </c>
      <c r="E26" s="598">
        <v>2995.3</v>
      </c>
      <c r="F26" s="599">
        <f t="shared" si="2"/>
        <v>40.291902071563094</v>
      </c>
      <c r="G26" s="600" t="s">
        <v>1207</v>
      </c>
      <c r="H26" s="598">
        <v>2995.3</v>
      </c>
      <c r="I26" s="599">
        <f t="shared" si="3"/>
        <v>40.291902071563094</v>
      </c>
      <c r="J26" s="607" t="s">
        <v>1208</v>
      </c>
    </row>
    <row r="27" spans="1:10" ht="310.5" customHeight="1" x14ac:dyDescent="0.25">
      <c r="A27" s="596" t="s">
        <v>542</v>
      </c>
      <c r="B27" s="594" t="s">
        <v>701</v>
      </c>
      <c r="C27" s="597" t="s">
        <v>702</v>
      </c>
      <c r="D27" s="1728" t="s">
        <v>1209</v>
      </c>
      <c r="E27" s="1729"/>
      <c r="F27" s="1729"/>
      <c r="G27" s="1729"/>
      <c r="H27" s="1729"/>
      <c r="I27" s="1729"/>
      <c r="J27" s="1730"/>
    </row>
    <row r="28" spans="1:10" ht="90.75" customHeight="1" x14ac:dyDescent="0.25">
      <c r="A28" s="601"/>
      <c r="B28" s="604" t="s">
        <v>48</v>
      </c>
      <c r="C28" s="335" t="s">
        <v>23</v>
      </c>
      <c r="D28" s="338">
        <f>D8+D17+D22</f>
        <v>150440</v>
      </c>
      <c r="E28" s="338">
        <f>E8+E17+E22</f>
        <v>61637.5</v>
      </c>
      <c r="F28" s="414">
        <f t="shared" si="2"/>
        <v>40.971483647965968</v>
      </c>
      <c r="G28" s="338"/>
      <c r="H28" s="338">
        <f>H8+H17+H22</f>
        <v>61637.5</v>
      </c>
      <c r="I28" s="414">
        <f>H28/D28*100</f>
        <v>40.971483647965968</v>
      </c>
      <c r="J28" s="595"/>
    </row>
    <row r="29" spans="1:10" ht="18" customHeight="1" x14ac:dyDescent="0.25">
      <c r="A29" s="1327" t="s">
        <v>801</v>
      </c>
      <c r="B29" s="1327"/>
      <c r="C29" s="1327"/>
      <c r="D29" s="1327"/>
      <c r="E29" s="1327"/>
      <c r="F29" s="1327"/>
      <c r="G29" s="1327"/>
      <c r="H29" s="1327"/>
      <c r="I29" s="1327"/>
      <c r="J29" s="1327"/>
    </row>
    <row r="30" spans="1:10" ht="23.25" customHeight="1" x14ac:dyDescent="0.25">
      <c r="A30" s="1750" t="s">
        <v>10</v>
      </c>
      <c r="B30" s="1751" t="s">
        <v>1210</v>
      </c>
      <c r="C30" s="610" t="s">
        <v>18</v>
      </c>
      <c r="D30" s="414">
        <f>D31+D32</f>
        <v>18764.7</v>
      </c>
      <c r="E30" s="414">
        <f>E31+E32</f>
        <v>0</v>
      </c>
      <c r="F30" s="414">
        <v>0</v>
      </c>
      <c r="G30" s="1752"/>
      <c r="H30" s="414">
        <f>H31+H32</f>
        <v>0</v>
      </c>
      <c r="I30" s="414">
        <v>0</v>
      </c>
      <c r="J30" s="1752"/>
    </row>
    <row r="31" spans="1:10" ht="78.75" customHeight="1" x14ac:dyDescent="0.25">
      <c r="A31" s="1750"/>
      <c r="B31" s="1751"/>
      <c r="C31" s="610" t="s">
        <v>19</v>
      </c>
      <c r="D31" s="414">
        <f>D34</f>
        <v>12485.1</v>
      </c>
      <c r="E31" s="414">
        <f>E34</f>
        <v>0</v>
      </c>
      <c r="F31" s="414">
        <v>0</v>
      </c>
      <c r="G31" s="1753"/>
      <c r="H31" s="414">
        <f>H34</f>
        <v>0</v>
      </c>
      <c r="I31" s="414">
        <v>0</v>
      </c>
      <c r="J31" s="1753"/>
    </row>
    <row r="32" spans="1:10" ht="94.5" customHeight="1" x14ac:dyDescent="0.25">
      <c r="A32" s="1750"/>
      <c r="B32" s="1751"/>
      <c r="C32" s="335" t="s">
        <v>23</v>
      </c>
      <c r="D32" s="338">
        <f>D35</f>
        <v>6279.6</v>
      </c>
      <c r="E32" s="338">
        <f>E35</f>
        <v>0</v>
      </c>
      <c r="F32" s="414">
        <v>0</v>
      </c>
      <c r="G32" s="1754"/>
      <c r="H32" s="338">
        <f>H35</f>
        <v>0</v>
      </c>
      <c r="I32" s="414">
        <v>0</v>
      </c>
      <c r="J32" s="1754"/>
    </row>
    <row r="33" spans="1:10" ht="21.75" customHeight="1" x14ac:dyDescent="0.25">
      <c r="A33" s="1743" t="s">
        <v>25</v>
      </c>
      <c r="B33" s="1746" t="s">
        <v>1211</v>
      </c>
      <c r="C33" s="416" t="s">
        <v>18</v>
      </c>
      <c r="D33" s="608">
        <f>D34+D35</f>
        <v>18764.7</v>
      </c>
      <c r="E33" s="608">
        <f>E34+E35</f>
        <v>0</v>
      </c>
      <c r="F33" s="470">
        <v>0</v>
      </c>
      <c r="G33" s="1741" t="s">
        <v>1212</v>
      </c>
      <c r="H33" s="608">
        <f>H34+H35</f>
        <v>0</v>
      </c>
      <c r="I33" s="470">
        <v>0</v>
      </c>
      <c r="J33" s="1741" t="s">
        <v>1899</v>
      </c>
    </row>
    <row r="34" spans="1:10" ht="77.25" customHeight="1" x14ac:dyDescent="0.25">
      <c r="A34" s="1744"/>
      <c r="B34" s="1747"/>
      <c r="C34" s="416" t="s">
        <v>19</v>
      </c>
      <c r="D34" s="608">
        <v>12485.1</v>
      </c>
      <c r="E34" s="608">
        <v>0</v>
      </c>
      <c r="F34" s="470">
        <v>0</v>
      </c>
      <c r="G34" s="1749"/>
      <c r="H34" s="608">
        <v>0</v>
      </c>
      <c r="I34" s="470">
        <v>0</v>
      </c>
      <c r="J34" s="1749"/>
    </row>
    <row r="35" spans="1:10" ht="123" customHeight="1" x14ac:dyDescent="0.25">
      <c r="A35" s="1745"/>
      <c r="B35" s="1748"/>
      <c r="C35" s="597" t="s">
        <v>23</v>
      </c>
      <c r="D35" s="608">
        <v>6279.6</v>
      </c>
      <c r="E35" s="608">
        <v>0</v>
      </c>
      <c r="F35" s="470">
        <v>0</v>
      </c>
      <c r="G35" s="1742"/>
      <c r="H35" s="608">
        <v>0</v>
      </c>
      <c r="I35" s="470">
        <v>0</v>
      </c>
      <c r="J35" s="1742"/>
    </row>
    <row r="36" spans="1:10" ht="21" customHeight="1" x14ac:dyDescent="0.25">
      <c r="A36" s="1750"/>
      <c r="B36" s="1755" t="s">
        <v>86</v>
      </c>
      <c r="C36" s="610" t="s">
        <v>18</v>
      </c>
      <c r="D36" s="338">
        <f>D37+D38</f>
        <v>18764.7</v>
      </c>
      <c r="E36" s="338">
        <f>E37+E38</f>
        <v>0</v>
      </c>
      <c r="F36" s="414">
        <v>0</v>
      </c>
      <c r="G36" s="1756"/>
      <c r="H36" s="338">
        <f>H37+H38</f>
        <v>0</v>
      </c>
      <c r="I36" s="414">
        <v>0</v>
      </c>
      <c r="J36" s="1756"/>
    </row>
    <row r="37" spans="1:10" ht="93.75" customHeight="1" x14ac:dyDescent="0.25">
      <c r="A37" s="1750"/>
      <c r="B37" s="1755"/>
      <c r="C37" s="610" t="s">
        <v>19</v>
      </c>
      <c r="D37" s="338">
        <f>D31</f>
        <v>12485.1</v>
      </c>
      <c r="E37" s="338">
        <f>E31</f>
        <v>0</v>
      </c>
      <c r="F37" s="414">
        <v>0</v>
      </c>
      <c r="G37" s="1757"/>
      <c r="H37" s="338">
        <f>H31</f>
        <v>0</v>
      </c>
      <c r="I37" s="414">
        <v>0</v>
      </c>
      <c r="J37" s="1757"/>
    </row>
    <row r="38" spans="1:10" ht="91.5" customHeight="1" x14ac:dyDescent="0.25">
      <c r="A38" s="1750"/>
      <c r="B38" s="1755"/>
      <c r="C38" s="335" t="s">
        <v>23</v>
      </c>
      <c r="D38" s="338">
        <f>D32</f>
        <v>6279.6</v>
      </c>
      <c r="E38" s="338">
        <f>E32</f>
        <v>0</v>
      </c>
      <c r="F38" s="414">
        <v>0</v>
      </c>
      <c r="G38" s="1758"/>
      <c r="H38" s="338">
        <f>H32</f>
        <v>0</v>
      </c>
      <c r="I38" s="414">
        <v>0</v>
      </c>
      <c r="J38" s="1758"/>
    </row>
    <row r="39" spans="1:10" ht="21" customHeight="1" x14ac:dyDescent="0.25">
      <c r="A39" s="1732" t="s">
        <v>703</v>
      </c>
      <c r="B39" s="1732"/>
      <c r="C39" s="1732"/>
      <c r="D39" s="1732"/>
      <c r="E39" s="1732"/>
      <c r="F39" s="1732"/>
      <c r="G39" s="1732"/>
      <c r="H39" s="1732"/>
      <c r="I39" s="1732"/>
      <c r="J39" s="1732"/>
    </row>
    <row r="40" spans="1:10" ht="201" customHeight="1" x14ac:dyDescent="0.25">
      <c r="A40" s="601" t="s">
        <v>704</v>
      </c>
      <c r="B40" s="602" t="s">
        <v>705</v>
      </c>
      <c r="C40" s="335" t="s">
        <v>23</v>
      </c>
      <c r="D40" s="338">
        <f>D41+D51+D52+D53+D55</f>
        <v>74754</v>
      </c>
      <c r="E40" s="338">
        <f>E41+E51+E52+E53+E55</f>
        <v>37200.700000000004</v>
      </c>
      <c r="F40" s="414">
        <f t="shared" si="2"/>
        <v>49.764159777403222</v>
      </c>
      <c r="G40" s="338"/>
      <c r="H40" s="338">
        <f>H41+H51+H52+H53+H55</f>
        <v>37200.700000000004</v>
      </c>
      <c r="I40" s="414">
        <f t="shared" si="3"/>
        <v>49.764159777403222</v>
      </c>
      <c r="J40" s="338"/>
    </row>
    <row r="41" spans="1:10" ht="112.5" customHeight="1" x14ac:dyDescent="0.25">
      <c r="A41" s="596" t="s">
        <v>25</v>
      </c>
      <c r="B41" s="594" t="s">
        <v>706</v>
      </c>
      <c r="C41" s="597" t="s">
        <v>23</v>
      </c>
      <c r="D41" s="598">
        <f>D42+D43+D44+D45+D46+D50</f>
        <v>1870</v>
      </c>
      <c r="E41" s="598">
        <f>E42+E43+E44+E45+E46+E50</f>
        <v>168.2</v>
      </c>
      <c r="F41" s="599">
        <f t="shared" si="2"/>
        <v>8.9946524064171118</v>
      </c>
      <c r="G41" s="607" t="s">
        <v>1213</v>
      </c>
      <c r="H41" s="598">
        <f>E41</f>
        <v>168.2</v>
      </c>
      <c r="I41" s="470">
        <f t="shared" si="3"/>
        <v>8.9946524064171118</v>
      </c>
      <c r="J41" s="608"/>
    </row>
    <row r="42" spans="1:10" ht="117.75" customHeight="1" x14ac:dyDescent="0.25">
      <c r="A42" s="596" t="s">
        <v>285</v>
      </c>
      <c r="B42" s="594" t="s">
        <v>707</v>
      </c>
      <c r="C42" s="597" t="s">
        <v>23</v>
      </c>
      <c r="D42" s="598">
        <v>580</v>
      </c>
      <c r="E42" s="598">
        <v>168.2</v>
      </c>
      <c r="F42" s="599">
        <f t="shared" si="2"/>
        <v>28.999999999999996</v>
      </c>
      <c r="G42" s="734" t="s">
        <v>1214</v>
      </c>
      <c r="H42" s="598">
        <f>E42</f>
        <v>168.2</v>
      </c>
      <c r="I42" s="470">
        <f t="shared" si="3"/>
        <v>28.999999999999996</v>
      </c>
      <c r="J42" s="603" t="s">
        <v>1215</v>
      </c>
    </row>
    <row r="43" spans="1:10" ht="98.25" customHeight="1" x14ac:dyDescent="0.25">
      <c r="A43" s="596" t="s">
        <v>287</v>
      </c>
      <c r="B43" s="594" t="s">
        <v>708</v>
      </c>
      <c r="C43" s="597" t="s">
        <v>23</v>
      </c>
      <c r="D43" s="598">
        <v>80</v>
      </c>
      <c r="E43" s="598">
        <v>0</v>
      </c>
      <c r="F43" s="599">
        <f t="shared" si="2"/>
        <v>0</v>
      </c>
      <c r="G43" s="600"/>
      <c r="H43" s="598">
        <v>0</v>
      </c>
      <c r="I43" s="599">
        <f t="shared" si="3"/>
        <v>0</v>
      </c>
      <c r="J43" s="603" t="s">
        <v>1900</v>
      </c>
    </row>
    <row r="44" spans="1:10" ht="99.75" customHeight="1" x14ac:dyDescent="0.25">
      <c r="A44" s="596" t="s">
        <v>473</v>
      </c>
      <c r="B44" s="594" t="s">
        <v>709</v>
      </c>
      <c r="C44" s="597" t="s">
        <v>23</v>
      </c>
      <c r="D44" s="598">
        <v>20</v>
      </c>
      <c r="E44" s="598">
        <v>0</v>
      </c>
      <c r="F44" s="599">
        <f t="shared" si="2"/>
        <v>0</v>
      </c>
      <c r="G44" s="600" t="s">
        <v>1903</v>
      </c>
      <c r="H44" s="598">
        <v>0</v>
      </c>
      <c r="I44" s="599">
        <f t="shared" si="3"/>
        <v>0</v>
      </c>
      <c r="J44" s="1232" t="s">
        <v>1893</v>
      </c>
    </row>
    <row r="45" spans="1:10" ht="115.5" customHeight="1" x14ac:dyDescent="0.25">
      <c r="A45" s="596" t="s">
        <v>474</v>
      </c>
      <c r="B45" s="594" t="s">
        <v>710</v>
      </c>
      <c r="C45" s="597" t="s">
        <v>23</v>
      </c>
      <c r="D45" s="598">
        <v>90</v>
      </c>
      <c r="E45" s="598">
        <v>0</v>
      </c>
      <c r="F45" s="599">
        <f t="shared" si="2"/>
        <v>0</v>
      </c>
      <c r="G45" s="600"/>
      <c r="H45" s="598">
        <v>0</v>
      </c>
      <c r="I45" s="599">
        <f t="shared" si="3"/>
        <v>0</v>
      </c>
      <c r="J45" s="600" t="s">
        <v>1892</v>
      </c>
    </row>
    <row r="46" spans="1:10" ht="99" customHeight="1" x14ac:dyDescent="0.25">
      <c r="A46" s="596" t="s">
        <v>475</v>
      </c>
      <c r="B46" s="594" t="s">
        <v>1216</v>
      </c>
      <c r="C46" s="597" t="s">
        <v>23</v>
      </c>
      <c r="D46" s="598">
        <f>D47+D48+D49</f>
        <v>380</v>
      </c>
      <c r="E46" s="598">
        <f>E47+E48+E49</f>
        <v>0</v>
      </c>
      <c r="F46" s="599">
        <f t="shared" si="2"/>
        <v>0</v>
      </c>
      <c r="G46" s="607"/>
      <c r="H46" s="598">
        <f>H47+H48+H49</f>
        <v>0</v>
      </c>
      <c r="I46" s="599">
        <f t="shared" si="3"/>
        <v>0</v>
      </c>
      <c r="J46" s="600"/>
    </row>
    <row r="47" spans="1:10" ht="96.75" customHeight="1" x14ac:dyDescent="0.25">
      <c r="A47" s="596" t="s">
        <v>711</v>
      </c>
      <c r="B47" s="594" t="s">
        <v>712</v>
      </c>
      <c r="C47" s="597" t="s">
        <v>23</v>
      </c>
      <c r="D47" s="598">
        <v>100</v>
      </c>
      <c r="E47" s="598">
        <v>0</v>
      </c>
      <c r="F47" s="599">
        <f t="shared" si="2"/>
        <v>0</v>
      </c>
      <c r="G47" s="600"/>
      <c r="H47" s="598">
        <v>0</v>
      </c>
      <c r="I47" s="599">
        <f t="shared" si="3"/>
        <v>0</v>
      </c>
      <c r="J47" s="600" t="s">
        <v>1902</v>
      </c>
    </row>
    <row r="48" spans="1:10" ht="117.75" customHeight="1" x14ac:dyDescent="0.25">
      <c r="A48" s="596" t="s">
        <v>713</v>
      </c>
      <c r="B48" s="594" t="s">
        <v>714</v>
      </c>
      <c r="C48" s="597" t="s">
        <v>23</v>
      </c>
      <c r="D48" s="598">
        <v>240</v>
      </c>
      <c r="E48" s="598">
        <v>0</v>
      </c>
      <c r="F48" s="599">
        <f t="shared" si="2"/>
        <v>0</v>
      </c>
      <c r="G48" s="600"/>
      <c r="H48" s="598">
        <v>0</v>
      </c>
      <c r="I48" s="599">
        <f t="shared" si="3"/>
        <v>0</v>
      </c>
      <c r="J48" s="607" t="s">
        <v>1894</v>
      </c>
    </row>
    <row r="49" spans="1:10" ht="117.75" customHeight="1" x14ac:dyDescent="0.25">
      <c r="A49" s="596" t="s">
        <v>715</v>
      </c>
      <c r="B49" s="594" t="s">
        <v>716</v>
      </c>
      <c r="C49" s="339" t="s">
        <v>23</v>
      </c>
      <c r="D49" s="598">
        <v>40</v>
      </c>
      <c r="E49" s="598">
        <v>0</v>
      </c>
      <c r="F49" s="599">
        <f t="shared" si="2"/>
        <v>0</v>
      </c>
      <c r="G49" s="607"/>
      <c r="H49" s="598">
        <v>0</v>
      </c>
      <c r="I49" s="599">
        <f t="shared" si="3"/>
        <v>0</v>
      </c>
      <c r="J49" s="600" t="s">
        <v>1895</v>
      </c>
    </row>
    <row r="50" spans="1:10" ht="118.5" customHeight="1" x14ac:dyDescent="0.25">
      <c r="A50" s="596" t="s">
        <v>717</v>
      </c>
      <c r="B50" s="594" t="s">
        <v>1218</v>
      </c>
      <c r="C50" s="339" t="s">
        <v>23</v>
      </c>
      <c r="D50" s="598">
        <v>720</v>
      </c>
      <c r="E50" s="598">
        <v>0</v>
      </c>
      <c r="F50" s="599">
        <f t="shared" si="2"/>
        <v>0</v>
      </c>
      <c r="G50" s="600"/>
      <c r="H50" s="598">
        <v>0</v>
      </c>
      <c r="I50" s="599">
        <f t="shared" si="3"/>
        <v>0</v>
      </c>
      <c r="J50" s="607" t="s">
        <v>1901</v>
      </c>
    </row>
    <row r="51" spans="1:10" ht="111.75" customHeight="1" x14ac:dyDescent="0.25">
      <c r="A51" s="596" t="s">
        <v>35</v>
      </c>
      <c r="B51" s="594" t="s">
        <v>718</v>
      </c>
      <c r="C51" s="597" t="s">
        <v>23</v>
      </c>
      <c r="D51" s="598">
        <v>13</v>
      </c>
      <c r="E51" s="598">
        <v>0</v>
      </c>
      <c r="F51" s="599">
        <f t="shared" si="2"/>
        <v>0</v>
      </c>
      <c r="G51" s="600"/>
      <c r="H51" s="598">
        <v>0</v>
      </c>
      <c r="I51" s="599">
        <f t="shared" si="3"/>
        <v>0</v>
      </c>
      <c r="J51" s="600" t="s">
        <v>1219</v>
      </c>
    </row>
    <row r="52" spans="1:10" ht="166.5" customHeight="1" x14ac:dyDescent="0.25">
      <c r="A52" s="596" t="s">
        <v>36</v>
      </c>
      <c r="B52" s="594" t="s">
        <v>719</v>
      </c>
      <c r="C52" s="597" t="s">
        <v>23</v>
      </c>
      <c r="D52" s="598">
        <v>5392.2</v>
      </c>
      <c r="E52" s="598">
        <v>2784.2</v>
      </c>
      <c r="F52" s="599">
        <f t="shared" si="2"/>
        <v>51.633841474722743</v>
      </c>
      <c r="G52" s="600" t="s">
        <v>1220</v>
      </c>
      <c r="H52" s="598">
        <f>E52</f>
        <v>2784.2</v>
      </c>
      <c r="I52" s="599">
        <f t="shared" si="3"/>
        <v>51.633841474722743</v>
      </c>
      <c r="J52" s="600" t="s">
        <v>1221</v>
      </c>
    </row>
    <row r="53" spans="1:10" ht="114" customHeight="1" x14ac:dyDescent="0.25">
      <c r="A53" s="596" t="s">
        <v>62</v>
      </c>
      <c r="B53" s="594" t="s">
        <v>720</v>
      </c>
      <c r="C53" s="597" t="s">
        <v>23</v>
      </c>
      <c r="D53" s="598">
        <f>D54</f>
        <v>0</v>
      </c>
      <c r="E53" s="598">
        <f>E54</f>
        <v>0</v>
      </c>
      <c r="F53" s="599">
        <v>0</v>
      </c>
      <c r="G53" s="607"/>
      <c r="H53" s="598">
        <f>H54</f>
        <v>0</v>
      </c>
      <c r="I53" s="599">
        <v>0</v>
      </c>
      <c r="J53" s="598"/>
    </row>
    <row r="54" spans="1:10" ht="132" customHeight="1" x14ac:dyDescent="0.25">
      <c r="A54" s="596" t="s">
        <v>63</v>
      </c>
      <c r="B54" s="594" t="s">
        <v>721</v>
      </c>
      <c r="C54" s="597" t="s">
        <v>23</v>
      </c>
      <c r="D54" s="598">
        <v>0</v>
      </c>
      <c r="E54" s="598">
        <v>0</v>
      </c>
      <c r="F54" s="599">
        <v>0</v>
      </c>
      <c r="G54" s="607"/>
      <c r="H54" s="598">
        <v>0</v>
      </c>
      <c r="I54" s="599">
        <v>0</v>
      </c>
      <c r="J54" s="600" t="s">
        <v>1222</v>
      </c>
    </row>
    <row r="55" spans="1:10" ht="96" customHeight="1" x14ac:dyDescent="0.25">
      <c r="A55" s="596" t="s">
        <v>72</v>
      </c>
      <c r="B55" s="594" t="s">
        <v>722</v>
      </c>
      <c r="C55" s="597" t="s">
        <v>23</v>
      </c>
      <c r="D55" s="598">
        <f>D56+D57+D58+D61</f>
        <v>67478.8</v>
      </c>
      <c r="E55" s="598">
        <f>E56+E57+E58+E61</f>
        <v>34248.300000000003</v>
      </c>
      <c r="F55" s="599">
        <f t="shared" si="2"/>
        <v>50.754162788905553</v>
      </c>
      <c r="G55" s="607" t="s">
        <v>1223</v>
      </c>
      <c r="H55" s="598">
        <f>H56+H57+H58+H61</f>
        <v>34248.300000000003</v>
      </c>
      <c r="I55" s="599">
        <f t="shared" si="3"/>
        <v>50.754162788905553</v>
      </c>
      <c r="J55" s="598"/>
    </row>
    <row r="56" spans="1:10" ht="208.5" customHeight="1" x14ac:dyDescent="0.25">
      <c r="A56" s="596" t="s">
        <v>73</v>
      </c>
      <c r="B56" s="594" t="s">
        <v>723</v>
      </c>
      <c r="C56" s="597" t="s">
        <v>23</v>
      </c>
      <c r="D56" s="598">
        <v>0</v>
      </c>
      <c r="E56" s="598">
        <v>0</v>
      </c>
      <c r="F56" s="599">
        <v>0</v>
      </c>
      <c r="G56" s="600"/>
      <c r="H56" s="598">
        <v>0</v>
      </c>
      <c r="I56" s="599">
        <v>0</v>
      </c>
      <c r="J56" s="600" t="s">
        <v>1224</v>
      </c>
    </row>
    <row r="57" spans="1:10" ht="205.5" customHeight="1" x14ac:dyDescent="0.25">
      <c r="A57" s="596" t="s">
        <v>75</v>
      </c>
      <c r="B57" s="594" t="s">
        <v>724</v>
      </c>
      <c r="C57" s="597" t="s">
        <v>23</v>
      </c>
      <c r="D57" s="598">
        <v>0</v>
      </c>
      <c r="E57" s="598">
        <v>0</v>
      </c>
      <c r="F57" s="599">
        <v>0</v>
      </c>
      <c r="G57" s="600"/>
      <c r="H57" s="598">
        <v>0</v>
      </c>
      <c r="I57" s="599">
        <v>0</v>
      </c>
      <c r="J57" s="600" t="s">
        <v>1224</v>
      </c>
    </row>
    <row r="58" spans="1:10" ht="204" customHeight="1" x14ac:dyDescent="0.25">
      <c r="A58" s="596" t="s">
        <v>725</v>
      </c>
      <c r="B58" s="594" t="s">
        <v>726</v>
      </c>
      <c r="C58" s="597" t="s">
        <v>23</v>
      </c>
      <c r="D58" s="598">
        <f>D59+D60</f>
        <v>0</v>
      </c>
      <c r="E58" s="598">
        <f>E59+E60</f>
        <v>0</v>
      </c>
      <c r="F58" s="599">
        <v>0</v>
      </c>
      <c r="G58" s="600"/>
      <c r="H58" s="598">
        <f>H59+H60</f>
        <v>0</v>
      </c>
      <c r="I58" s="470">
        <v>0</v>
      </c>
      <c r="J58" s="607" t="s">
        <v>1224</v>
      </c>
    </row>
    <row r="59" spans="1:10" ht="203.25" hidden="1" customHeight="1" x14ac:dyDescent="0.25">
      <c r="A59" s="596" t="s">
        <v>727</v>
      </c>
      <c r="B59" s="594" t="s">
        <v>728</v>
      </c>
      <c r="C59" s="597" t="s">
        <v>23</v>
      </c>
      <c r="D59" s="598">
        <v>0</v>
      </c>
      <c r="E59" s="598">
        <v>0</v>
      </c>
      <c r="F59" s="599">
        <v>0</v>
      </c>
      <c r="G59" s="600"/>
      <c r="H59" s="598">
        <v>0</v>
      </c>
      <c r="I59" s="470">
        <v>0</v>
      </c>
      <c r="J59" s="600" t="s">
        <v>1224</v>
      </c>
    </row>
    <row r="60" spans="1:10" ht="206.25" hidden="1" customHeight="1" x14ac:dyDescent="0.25">
      <c r="A60" s="596" t="s">
        <v>729</v>
      </c>
      <c r="B60" s="594" t="s">
        <v>730</v>
      </c>
      <c r="C60" s="597" t="s">
        <v>23</v>
      </c>
      <c r="D60" s="598">
        <v>0</v>
      </c>
      <c r="E60" s="598">
        <v>0</v>
      </c>
      <c r="F60" s="599">
        <v>0</v>
      </c>
      <c r="G60" s="600" t="s">
        <v>1225</v>
      </c>
      <c r="H60" s="598">
        <v>0</v>
      </c>
      <c r="I60" s="470">
        <v>0</v>
      </c>
      <c r="J60" s="607" t="s">
        <v>1224</v>
      </c>
    </row>
    <row r="61" spans="1:10" ht="90.75" customHeight="1" x14ac:dyDescent="0.25">
      <c r="A61" s="596" t="s">
        <v>1226</v>
      </c>
      <c r="B61" s="594" t="s">
        <v>1227</v>
      </c>
      <c r="C61" s="597" t="s">
        <v>23</v>
      </c>
      <c r="D61" s="598">
        <f>D62+D64</f>
        <v>67478.8</v>
      </c>
      <c r="E61" s="598">
        <f>E62+E64</f>
        <v>34248.300000000003</v>
      </c>
      <c r="F61" s="599">
        <f t="shared" si="2"/>
        <v>50.754162788905553</v>
      </c>
      <c r="G61" s="600" t="s">
        <v>1228</v>
      </c>
      <c r="H61" s="598">
        <f>E61</f>
        <v>34248.300000000003</v>
      </c>
      <c r="I61" s="470">
        <f t="shared" si="3"/>
        <v>50.754162788905553</v>
      </c>
      <c r="J61" s="607" t="s">
        <v>1193</v>
      </c>
    </row>
    <row r="62" spans="1:10" ht="168" customHeight="1" x14ac:dyDescent="0.25">
      <c r="A62" s="1759" t="s">
        <v>1229</v>
      </c>
      <c r="B62" s="1740" t="s">
        <v>1230</v>
      </c>
      <c r="C62" s="1735" t="s">
        <v>23</v>
      </c>
      <c r="D62" s="1760">
        <v>66478.8</v>
      </c>
      <c r="E62" s="1760">
        <v>33920.9</v>
      </c>
      <c r="F62" s="1761">
        <f t="shared" si="2"/>
        <v>51.025138841254659</v>
      </c>
      <c r="G62" s="1762" t="s">
        <v>1889</v>
      </c>
      <c r="H62" s="1760">
        <f>E62</f>
        <v>33920.9</v>
      </c>
      <c r="I62" s="1737">
        <f t="shared" si="3"/>
        <v>51.025138841254659</v>
      </c>
      <c r="J62" s="1762" t="s">
        <v>1193</v>
      </c>
    </row>
    <row r="63" spans="1:10" ht="68.25" hidden="1" customHeight="1" x14ac:dyDescent="0.25">
      <c r="A63" s="1759"/>
      <c r="B63" s="1740"/>
      <c r="C63" s="1735"/>
      <c r="D63" s="1760"/>
      <c r="E63" s="1760"/>
      <c r="F63" s="1761"/>
      <c r="G63" s="1762"/>
      <c r="H63" s="1760"/>
      <c r="I63" s="1737"/>
      <c r="J63" s="1762"/>
    </row>
    <row r="64" spans="1:10" ht="222.75" customHeight="1" x14ac:dyDescent="0.25">
      <c r="A64" s="596" t="s">
        <v>1231</v>
      </c>
      <c r="B64" s="594" t="s">
        <v>1232</v>
      </c>
      <c r="C64" s="597" t="s">
        <v>23</v>
      </c>
      <c r="D64" s="598">
        <v>1000</v>
      </c>
      <c r="E64" s="598">
        <v>327.39999999999998</v>
      </c>
      <c r="F64" s="599">
        <f t="shared" si="2"/>
        <v>32.739999999999995</v>
      </c>
      <c r="G64" s="600" t="s">
        <v>1233</v>
      </c>
      <c r="H64" s="598">
        <f>E64</f>
        <v>327.39999999999998</v>
      </c>
      <c r="I64" s="470">
        <f t="shared" si="3"/>
        <v>32.739999999999995</v>
      </c>
      <c r="J64" s="607" t="s">
        <v>1234</v>
      </c>
    </row>
    <row r="65" spans="1:10" ht="96.75" customHeight="1" x14ac:dyDescent="0.25">
      <c r="A65" s="601" t="s">
        <v>14</v>
      </c>
      <c r="B65" s="602" t="s">
        <v>1235</v>
      </c>
      <c r="C65" s="335" t="s">
        <v>23</v>
      </c>
      <c r="D65" s="338">
        <f>D66</f>
        <v>0</v>
      </c>
      <c r="E65" s="338">
        <f>E66</f>
        <v>0</v>
      </c>
      <c r="F65" s="414">
        <v>0</v>
      </c>
      <c r="G65" s="336"/>
      <c r="H65" s="338">
        <f>H66</f>
        <v>0</v>
      </c>
      <c r="I65" s="414">
        <v>0</v>
      </c>
      <c r="J65" s="595"/>
    </row>
    <row r="66" spans="1:10" ht="131.25" customHeight="1" x14ac:dyDescent="0.25">
      <c r="A66" s="596" t="s">
        <v>15</v>
      </c>
      <c r="B66" s="594" t="s">
        <v>1236</v>
      </c>
      <c r="C66" s="597" t="s">
        <v>23</v>
      </c>
      <c r="D66" s="598">
        <v>0</v>
      </c>
      <c r="E66" s="598">
        <v>0</v>
      </c>
      <c r="F66" s="599">
        <v>0</v>
      </c>
      <c r="G66" s="600"/>
      <c r="H66" s="598">
        <v>0</v>
      </c>
      <c r="I66" s="470">
        <v>0</v>
      </c>
      <c r="J66" s="607" t="s">
        <v>1237</v>
      </c>
    </row>
    <row r="67" spans="1:10" ht="94.5" customHeight="1" x14ac:dyDescent="0.25">
      <c r="A67" s="601"/>
      <c r="B67" s="604" t="s">
        <v>90</v>
      </c>
      <c r="C67" s="335" t="s">
        <v>23</v>
      </c>
      <c r="D67" s="338">
        <f>D40+D65</f>
        <v>74754</v>
      </c>
      <c r="E67" s="338">
        <f>E40+E65</f>
        <v>37200.700000000004</v>
      </c>
      <c r="F67" s="414">
        <f t="shared" si="2"/>
        <v>49.764159777403222</v>
      </c>
      <c r="G67" s="336"/>
      <c r="H67" s="338">
        <f>E67</f>
        <v>37200.700000000004</v>
      </c>
      <c r="I67" s="414">
        <f t="shared" si="3"/>
        <v>49.764159777403222</v>
      </c>
      <c r="J67" s="338"/>
    </row>
    <row r="68" spans="1:10" ht="21" customHeight="1" x14ac:dyDescent="0.25">
      <c r="A68" s="1732" t="s">
        <v>731</v>
      </c>
      <c r="B68" s="1732"/>
      <c r="C68" s="1732"/>
      <c r="D68" s="1732"/>
      <c r="E68" s="1732"/>
      <c r="F68" s="1732"/>
      <c r="G68" s="1732"/>
      <c r="H68" s="1732"/>
      <c r="I68" s="1732"/>
      <c r="J68" s="1732"/>
    </row>
    <row r="69" spans="1:10" ht="108.75" customHeight="1" x14ac:dyDescent="0.25">
      <c r="A69" s="601" t="s">
        <v>10</v>
      </c>
      <c r="B69" s="602" t="s">
        <v>1238</v>
      </c>
      <c r="C69" s="335" t="s">
        <v>22</v>
      </c>
      <c r="D69" s="338">
        <f>D70</f>
        <v>2</v>
      </c>
      <c r="E69" s="338">
        <f>E70</f>
        <v>0</v>
      </c>
      <c r="F69" s="414">
        <f t="shared" si="2"/>
        <v>0</v>
      </c>
      <c r="G69" s="338"/>
      <c r="H69" s="338">
        <f>H70</f>
        <v>0</v>
      </c>
      <c r="I69" s="414">
        <f t="shared" si="3"/>
        <v>0</v>
      </c>
      <c r="J69" s="338"/>
    </row>
    <row r="70" spans="1:10" ht="153.75" customHeight="1" x14ac:dyDescent="0.25">
      <c r="A70" s="596" t="s">
        <v>25</v>
      </c>
      <c r="B70" s="594" t="s">
        <v>1239</v>
      </c>
      <c r="C70" s="597" t="s">
        <v>22</v>
      </c>
      <c r="D70" s="598">
        <v>2</v>
      </c>
      <c r="E70" s="598">
        <v>0</v>
      </c>
      <c r="F70" s="470">
        <f t="shared" si="2"/>
        <v>0</v>
      </c>
      <c r="G70" s="600"/>
      <c r="H70" s="598">
        <v>0</v>
      </c>
      <c r="I70" s="470">
        <f t="shared" si="3"/>
        <v>0</v>
      </c>
      <c r="J70" s="1231" t="s">
        <v>1240</v>
      </c>
    </row>
    <row r="71" spans="1:10" ht="75" customHeight="1" x14ac:dyDescent="0.25">
      <c r="A71" s="601" t="s">
        <v>14</v>
      </c>
      <c r="B71" s="602" t="s">
        <v>1241</v>
      </c>
      <c r="C71" s="335" t="s">
        <v>22</v>
      </c>
      <c r="D71" s="338">
        <f>D72</f>
        <v>3017</v>
      </c>
      <c r="E71" s="338">
        <f>E72</f>
        <v>0</v>
      </c>
      <c r="F71" s="414">
        <v>0</v>
      </c>
      <c r="G71" s="338"/>
      <c r="H71" s="338">
        <f>H72</f>
        <v>0</v>
      </c>
      <c r="I71" s="414">
        <v>0</v>
      </c>
      <c r="J71" s="338"/>
    </row>
    <row r="72" spans="1:10" ht="126.75" customHeight="1" x14ac:dyDescent="0.25">
      <c r="A72" s="596" t="s">
        <v>15</v>
      </c>
      <c r="B72" s="594" t="s">
        <v>1242</v>
      </c>
      <c r="C72" s="597" t="s">
        <v>22</v>
      </c>
      <c r="D72" s="598">
        <v>3017</v>
      </c>
      <c r="E72" s="598">
        <v>0</v>
      </c>
      <c r="F72" s="470">
        <v>0</v>
      </c>
      <c r="G72" s="600" t="s">
        <v>1243</v>
      </c>
      <c r="H72" s="598">
        <v>0</v>
      </c>
      <c r="I72" s="470">
        <v>0</v>
      </c>
      <c r="J72" s="600" t="s">
        <v>1244</v>
      </c>
    </row>
    <row r="73" spans="1:10" ht="69.75" customHeight="1" x14ac:dyDescent="0.25">
      <c r="A73" s="596"/>
      <c r="B73" s="604" t="s">
        <v>109</v>
      </c>
      <c r="C73" s="335" t="s">
        <v>22</v>
      </c>
      <c r="D73" s="338">
        <f>D69+D71</f>
        <v>3019</v>
      </c>
      <c r="E73" s="338">
        <f>E69+E71</f>
        <v>0</v>
      </c>
      <c r="F73" s="414">
        <f t="shared" si="2"/>
        <v>0</v>
      </c>
      <c r="G73" s="338"/>
      <c r="H73" s="338">
        <f>H69+H71</f>
        <v>0</v>
      </c>
      <c r="I73" s="414">
        <f t="shared" si="3"/>
        <v>0</v>
      </c>
      <c r="J73" s="338"/>
    </row>
    <row r="74" spans="1:10" ht="21.75" customHeight="1" x14ac:dyDescent="0.25">
      <c r="A74" s="1732" t="s">
        <v>732</v>
      </c>
      <c r="B74" s="1732"/>
      <c r="C74" s="1732"/>
      <c r="D74" s="1732"/>
      <c r="E74" s="1732"/>
      <c r="F74" s="1732"/>
      <c r="G74" s="1732"/>
      <c r="H74" s="1732"/>
      <c r="I74" s="1732"/>
      <c r="J74" s="1732"/>
    </row>
    <row r="75" spans="1:10" ht="93" customHeight="1" x14ac:dyDescent="0.25">
      <c r="A75" s="601" t="s">
        <v>10</v>
      </c>
      <c r="B75" s="602" t="s">
        <v>733</v>
      </c>
      <c r="C75" s="335" t="s">
        <v>23</v>
      </c>
      <c r="D75" s="338">
        <f>D76</f>
        <v>450</v>
      </c>
      <c r="E75" s="338">
        <f>E76</f>
        <v>0</v>
      </c>
      <c r="F75" s="414">
        <f t="shared" si="2"/>
        <v>0</v>
      </c>
      <c r="G75" s="338"/>
      <c r="H75" s="338">
        <f>H76</f>
        <v>0</v>
      </c>
      <c r="I75" s="414">
        <f t="shared" si="3"/>
        <v>0</v>
      </c>
      <c r="J75" s="338"/>
    </row>
    <row r="76" spans="1:10" ht="116.25" customHeight="1" x14ac:dyDescent="0.25">
      <c r="A76" s="596" t="s">
        <v>25</v>
      </c>
      <c r="B76" s="594" t="s">
        <v>734</v>
      </c>
      <c r="C76" s="597" t="s">
        <v>23</v>
      </c>
      <c r="D76" s="598">
        <v>450</v>
      </c>
      <c r="E76" s="598">
        <v>0</v>
      </c>
      <c r="F76" s="599">
        <f t="shared" si="2"/>
        <v>0</v>
      </c>
      <c r="G76" s="607" t="s">
        <v>1890</v>
      </c>
      <c r="H76" s="598">
        <v>0</v>
      </c>
      <c r="I76" s="470">
        <f t="shared" si="3"/>
        <v>0</v>
      </c>
      <c r="J76" s="600" t="s">
        <v>1899</v>
      </c>
    </row>
    <row r="77" spans="1:10" ht="92.25" customHeight="1" x14ac:dyDescent="0.25">
      <c r="A77" s="596"/>
      <c r="B77" s="604" t="s">
        <v>650</v>
      </c>
      <c r="C77" s="335" t="s">
        <v>23</v>
      </c>
      <c r="D77" s="338">
        <f>D75</f>
        <v>450</v>
      </c>
      <c r="E77" s="338">
        <f>E75</f>
        <v>0</v>
      </c>
      <c r="F77" s="414">
        <f t="shared" si="2"/>
        <v>0</v>
      </c>
      <c r="G77" s="338"/>
      <c r="H77" s="338">
        <f>H75</f>
        <v>0</v>
      </c>
      <c r="I77" s="414">
        <f t="shared" si="3"/>
        <v>0</v>
      </c>
      <c r="J77" s="338"/>
    </row>
    <row r="78" spans="1:10" ht="21.75" customHeight="1" x14ac:dyDescent="0.25">
      <c r="A78" s="1763" t="s">
        <v>1245</v>
      </c>
      <c r="B78" s="1764"/>
      <c r="C78" s="1764"/>
      <c r="D78" s="1764"/>
      <c r="E78" s="1764"/>
      <c r="F78" s="1764"/>
      <c r="G78" s="1764"/>
      <c r="H78" s="1764"/>
      <c r="I78" s="1764"/>
      <c r="J78" s="1765"/>
    </row>
    <row r="79" spans="1:10" ht="21.75" customHeight="1" x14ac:dyDescent="0.25">
      <c r="A79" s="1766" t="s">
        <v>10</v>
      </c>
      <c r="B79" s="1769" t="s">
        <v>1246</v>
      </c>
      <c r="C79" s="610" t="s">
        <v>18</v>
      </c>
      <c r="D79" s="605">
        <f>D80+D81+D82</f>
        <v>0</v>
      </c>
      <c r="E79" s="605">
        <f>E80+E81+E82</f>
        <v>0</v>
      </c>
      <c r="F79" s="605">
        <v>0</v>
      </c>
      <c r="G79" s="1772"/>
      <c r="H79" s="605">
        <f>H80+H81+H82</f>
        <v>0</v>
      </c>
      <c r="I79" s="605">
        <v>0</v>
      </c>
      <c r="J79" s="1752"/>
    </row>
    <row r="80" spans="1:10" ht="75.75" customHeight="1" x14ac:dyDescent="0.25">
      <c r="A80" s="1767"/>
      <c r="B80" s="1770"/>
      <c r="C80" s="335" t="s">
        <v>22</v>
      </c>
      <c r="D80" s="338">
        <f t="shared" ref="D80:E82" si="4">D84</f>
        <v>0</v>
      </c>
      <c r="E80" s="338">
        <f t="shared" si="4"/>
        <v>0</v>
      </c>
      <c r="F80" s="414">
        <v>0</v>
      </c>
      <c r="G80" s="1773"/>
      <c r="H80" s="338">
        <f>H84</f>
        <v>0</v>
      </c>
      <c r="I80" s="414">
        <v>0</v>
      </c>
      <c r="J80" s="1753"/>
    </row>
    <row r="81" spans="1:10" ht="92.25" customHeight="1" x14ac:dyDescent="0.25">
      <c r="A81" s="1767"/>
      <c r="B81" s="1770"/>
      <c r="C81" s="335" t="s">
        <v>19</v>
      </c>
      <c r="D81" s="338">
        <f t="shared" si="4"/>
        <v>0</v>
      </c>
      <c r="E81" s="338">
        <f t="shared" si="4"/>
        <v>0</v>
      </c>
      <c r="F81" s="414">
        <v>0</v>
      </c>
      <c r="G81" s="1773"/>
      <c r="H81" s="338">
        <f>H85</f>
        <v>0</v>
      </c>
      <c r="I81" s="414">
        <v>0</v>
      </c>
      <c r="J81" s="1753"/>
    </row>
    <row r="82" spans="1:10" ht="95.25" customHeight="1" x14ac:dyDescent="0.25">
      <c r="A82" s="1768"/>
      <c r="B82" s="1771"/>
      <c r="C82" s="335" t="s">
        <v>23</v>
      </c>
      <c r="D82" s="338">
        <f t="shared" si="4"/>
        <v>0</v>
      </c>
      <c r="E82" s="338">
        <f t="shared" si="4"/>
        <v>0</v>
      </c>
      <c r="F82" s="414">
        <v>0</v>
      </c>
      <c r="G82" s="1774"/>
      <c r="H82" s="338">
        <f>H86</f>
        <v>0</v>
      </c>
      <c r="I82" s="414">
        <v>0</v>
      </c>
      <c r="J82" s="1754"/>
    </row>
    <row r="83" spans="1:10" ht="18.75" customHeight="1" x14ac:dyDescent="0.25">
      <c r="A83" s="1743" t="s">
        <v>25</v>
      </c>
      <c r="B83" s="1746" t="s">
        <v>1247</v>
      </c>
      <c r="C83" s="597" t="s">
        <v>18</v>
      </c>
      <c r="D83" s="608">
        <f>D84+D85+D86</f>
        <v>0</v>
      </c>
      <c r="E83" s="608">
        <f>E84+E85+E86</f>
        <v>0</v>
      </c>
      <c r="F83" s="470">
        <v>0</v>
      </c>
      <c r="G83" s="1777"/>
      <c r="H83" s="608">
        <f>H84+H85+H86</f>
        <v>0</v>
      </c>
      <c r="I83" s="470">
        <v>0</v>
      </c>
      <c r="J83" s="1741" t="s">
        <v>1248</v>
      </c>
    </row>
    <row r="84" spans="1:10" ht="75.75" customHeight="1" x14ac:dyDescent="0.25">
      <c r="A84" s="1744"/>
      <c r="B84" s="1747"/>
      <c r="C84" s="597" t="s">
        <v>22</v>
      </c>
      <c r="D84" s="608">
        <v>0</v>
      </c>
      <c r="E84" s="608">
        <v>0</v>
      </c>
      <c r="F84" s="470">
        <v>0</v>
      </c>
      <c r="G84" s="1778"/>
      <c r="H84" s="608">
        <v>0</v>
      </c>
      <c r="I84" s="470">
        <v>0</v>
      </c>
      <c r="J84" s="1749"/>
    </row>
    <row r="85" spans="1:10" ht="77.25" customHeight="1" x14ac:dyDescent="0.25">
      <c r="A85" s="1744"/>
      <c r="B85" s="1747"/>
      <c r="C85" s="597" t="s">
        <v>19</v>
      </c>
      <c r="D85" s="608">
        <v>0</v>
      </c>
      <c r="E85" s="608">
        <v>0</v>
      </c>
      <c r="F85" s="470">
        <v>0</v>
      </c>
      <c r="G85" s="1778"/>
      <c r="H85" s="608">
        <v>0</v>
      </c>
      <c r="I85" s="470">
        <v>0</v>
      </c>
      <c r="J85" s="1749"/>
    </row>
    <row r="86" spans="1:10" ht="93.75" customHeight="1" x14ac:dyDescent="0.25">
      <c r="A86" s="1745"/>
      <c r="B86" s="1748"/>
      <c r="C86" s="597" t="s">
        <v>23</v>
      </c>
      <c r="D86" s="608">
        <v>0</v>
      </c>
      <c r="E86" s="608">
        <v>0</v>
      </c>
      <c r="F86" s="470">
        <v>0</v>
      </c>
      <c r="G86" s="1779"/>
      <c r="H86" s="608">
        <v>0</v>
      </c>
      <c r="I86" s="470">
        <v>0</v>
      </c>
      <c r="J86" s="1742"/>
    </row>
    <row r="87" spans="1:10" ht="18.75" customHeight="1" x14ac:dyDescent="0.25">
      <c r="A87" s="1766"/>
      <c r="B87" s="1780" t="s">
        <v>352</v>
      </c>
      <c r="C87" s="335" t="s">
        <v>18</v>
      </c>
      <c r="D87" s="338">
        <f>D88+D89+D90</f>
        <v>0</v>
      </c>
      <c r="E87" s="338">
        <f>E88+E89+E90</f>
        <v>0</v>
      </c>
      <c r="F87" s="414">
        <v>0</v>
      </c>
      <c r="G87" s="1756"/>
      <c r="H87" s="338">
        <f>H88+H89+H90</f>
        <v>0</v>
      </c>
      <c r="I87" s="414">
        <v>0</v>
      </c>
      <c r="J87" s="1756"/>
    </row>
    <row r="88" spans="1:10" ht="77.25" customHeight="1" x14ac:dyDescent="0.25">
      <c r="A88" s="1767"/>
      <c r="B88" s="1781"/>
      <c r="C88" s="335" t="s">
        <v>22</v>
      </c>
      <c r="D88" s="338">
        <v>0</v>
      </c>
      <c r="E88" s="338">
        <v>0</v>
      </c>
      <c r="F88" s="414">
        <v>0</v>
      </c>
      <c r="G88" s="1757"/>
      <c r="H88" s="338">
        <v>0</v>
      </c>
      <c r="I88" s="414">
        <v>0</v>
      </c>
      <c r="J88" s="1757"/>
    </row>
    <row r="89" spans="1:10" ht="89.25" customHeight="1" x14ac:dyDescent="0.25">
      <c r="A89" s="1767"/>
      <c r="B89" s="1781"/>
      <c r="C89" s="335" t="s">
        <v>19</v>
      </c>
      <c r="D89" s="338">
        <v>0</v>
      </c>
      <c r="E89" s="338">
        <v>0</v>
      </c>
      <c r="F89" s="414">
        <v>0</v>
      </c>
      <c r="G89" s="1757"/>
      <c r="H89" s="338">
        <v>0</v>
      </c>
      <c r="I89" s="414">
        <v>0</v>
      </c>
      <c r="J89" s="1757"/>
    </row>
    <row r="90" spans="1:10" ht="93.75" customHeight="1" x14ac:dyDescent="0.25">
      <c r="A90" s="1768"/>
      <c r="B90" s="1782"/>
      <c r="C90" s="335" t="s">
        <v>23</v>
      </c>
      <c r="D90" s="338">
        <v>0</v>
      </c>
      <c r="E90" s="338">
        <v>0</v>
      </c>
      <c r="F90" s="414">
        <v>0</v>
      </c>
      <c r="G90" s="1758"/>
      <c r="H90" s="338">
        <v>0</v>
      </c>
      <c r="I90" s="414">
        <v>0</v>
      </c>
      <c r="J90" s="1758"/>
    </row>
    <row r="91" spans="1:10" ht="21.6" customHeight="1" x14ac:dyDescent="0.25">
      <c r="A91" s="1775"/>
      <c r="B91" s="1776" t="s">
        <v>87</v>
      </c>
      <c r="C91" s="335" t="s">
        <v>18</v>
      </c>
      <c r="D91" s="338">
        <f>D92+D93+D94</f>
        <v>247427.7</v>
      </c>
      <c r="E91" s="338">
        <f>E92+E93+E94</f>
        <v>98838.200000000012</v>
      </c>
      <c r="F91" s="414">
        <f t="shared" si="2"/>
        <v>39.946295422864949</v>
      </c>
      <c r="G91" s="1756"/>
      <c r="H91" s="338">
        <f>H92+H93+H94</f>
        <v>98838.200000000012</v>
      </c>
      <c r="I91" s="414">
        <f t="shared" si="3"/>
        <v>39.946295422864949</v>
      </c>
      <c r="J91" s="1756"/>
    </row>
    <row r="92" spans="1:10" ht="74.45" customHeight="1" x14ac:dyDescent="0.25">
      <c r="A92" s="1775"/>
      <c r="B92" s="1776"/>
      <c r="C92" s="335" t="s">
        <v>22</v>
      </c>
      <c r="D92" s="735">
        <f>D73</f>
        <v>3019</v>
      </c>
      <c r="E92" s="735">
        <f>E73</f>
        <v>0</v>
      </c>
      <c r="F92" s="414">
        <f t="shared" si="2"/>
        <v>0</v>
      </c>
      <c r="G92" s="1757"/>
      <c r="H92" s="735">
        <f>H73</f>
        <v>0</v>
      </c>
      <c r="I92" s="414">
        <f t="shared" si="3"/>
        <v>0</v>
      </c>
      <c r="J92" s="1757"/>
    </row>
    <row r="93" spans="1:10" ht="90.75" customHeight="1" x14ac:dyDescent="0.25">
      <c r="A93" s="1775"/>
      <c r="B93" s="1776"/>
      <c r="C93" s="335" t="s">
        <v>19</v>
      </c>
      <c r="D93" s="735">
        <f>D37</f>
        <v>12485.1</v>
      </c>
      <c r="E93" s="735">
        <f>E37</f>
        <v>0</v>
      </c>
      <c r="F93" s="414">
        <v>0</v>
      </c>
      <c r="G93" s="1757"/>
      <c r="H93" s="735">
        <f>H37</f>
        <v>0</v>
      </c>
      <c r="I93" s="414">
        <v>0</v>
      </c>
      <c r="J93" s="1757"/>
    </row>
    <row r="94" spans="1:10" ht="91.5" customHeight="1" x14ac:dyDescent="0.25">
      <c r="A94" s="1775"/>
      <c r="B94" s="1776"/>
      <c r="C94" s="335" t="s">
        <v>23</v>
      </c>
      <c r="D94" s="735">
        <f>D28+D38+D67+D77</f>
        <v>231923.6</v>
      </c>
      <c r="E94" s="735">
        <f>E28+E38+E67+E77</f>
        <v>98838.200000000012</v>
      </c>
      <c r="F94" s="414">
        <f t="shared" si="2"/>
        <v>42.616706536117931</v>
      </c>
      <c r="G94" s="1758"/>
      <c r="H94" s="735">
        <f>H28+H38+H67+H77</f>
        <v>98838.200000000012</v>
      </c>
      <c r="I94" s="414">
        <f t="shared" si="3"/>
        <v>42.616706536117931</v>
      </c>
      <c r="J94" s="1758"/>
    </row>
  </sheetData>
  <mergeCells count="69">
    <mergeCell ref="A91:A94"/>
    <mergeCell ref="B91:B94"/>
    <mergeCell ref="G91:G94"/>
    <mergeCell ref="J91:J94"/>
    <mergeCell ref="A83:A86"/>
    <mergeCell ref="B83:B86"/>
    <mergeCell ref="G83:G86"/>
    <mergeCell ref="J83:J86"/>
    <mergeCell ref="A87:A90"/>
    <mergeCell ref="B87:B90"/>
    <mergeCell ref="G87:G90"/>
    <mergeCell ref="J87:J90"/>
    <mergeCell ref="A68:J68"/>
    <mergeCell ref="A74:J74"/>
    <mergeCell ref="A78:J78"/>
    <mergeCell ref="A79:A82"/>
    <mergeCell ref="B79:B82"/>
    <mergeCell ref="G79:G82"/>
    <mergeCell ref="J79:J82"/>
    <mergeCell ref="F62:F63"/>
    <mergeCell ref="G62:G63"/>
    <mergeCell ref="H62:H63"/>
    <mergeCell ref="I62:I63"/>
    <mergeCell ref="J62:J63"/>
    <mergeCell ref="A62:A63"/>
    <mergeCell ref="B62:B63"/>
    <mergeCell ref="C62:C63"/>
    <mergeCell ref="D62:D63"/>
    <mergeCell ref="E62:E63"/>
    <mergeCell ref="A36:A38"/>
    <mergeCell ref="B36:B38"/>
    <mergeCell ref="G36:G38"/>
    <mergeCell ref="J36:J38"/>
    <mergeCell ref="A39:J39"/>
    <mergeCell ref="A29:J29"/>
    <mergeCell ref="A33:A35"/>
    <mergeCell ref="B33:B35"/>
    <mergeCell ref="G33:G35"/>
    <mergeCell ref="J33:J35"/>
    <mergeCell ref="A30:A32"/>
    <mergeCell ref="B30:B32"/>
    <mergeCell ref="G30:G32"/>
    <mergeCell ref="J30:J32"/>
    <mergeCell ref="F20:F21"/>
    <mergeCell ref="G20:G21"/>
    <mergeCell ref="H20:H21"/>
    <mergeCell ref="I20:I21"/>
    <mergeCell ref="J20:J21"/>
    <mergeCell ref="A20:A21"/>
    <mergeCell ref="B20:B21"/>
    <mergeCell ref="C20:C21"/>
    <mergeCell ref="D20:D21"/>
    <mergeCell ref="E20:E21"/>
    <mergeCell ref="D27:J27"/>
    <mergeCell ref="A1:J1"/>
    <mergeCell ref="A2:J2"/>
    <mergeCell ref="A3:J3"/>
    <mergeCell ref="A7:J7"/>
    <mergeCell ref="A18:A19"/>
    <mergeCell ref="B18:B19"/>
    <mergeCell ref="C18:C19"/>
    <mergeCell ref="D18:D19"/>
    <mergeCell ref="E18:E19"/>
    <mergeCell ref="F18:F19"/>
    <mergeCell ref="G18:G19"/>
    <mergeCell ref="H18:H19"/>
    <mergeCell ref="I18:I19"/>
    <mergeCell ref="J18:J19"/>
    <mergeCell ref="D15:J15"/>
  </mergeCells>
  <pageMargins left="0.78740157480314965" right="0.39370078740157483" top="0.78740157480314965" bottom="0.78740157480314965" header="0.39370078740157483" footer="0.39370078740157483"/>
  <pageSetup paperSize="9" scale="62" firstPageNumber="164" orientation="landscape" useFirstPageNumber="1" r:id="rId1"/>
  <headerFooter>
    <oddFooter>&amp;R&amp;"Arial,обычный"&amp;14&amp;P</oddFooter>
  </headerFooter>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J97"/>
  <sheetViews>
    <sheetView topLeftCell="A92" zoomScale="60" zoomScaleNormal="60" workbookViewId="0">
      <selection activeCell="N65" sqref="N65"/>
    </sheetView>
  </sheetViews>
  <sheetFormatPr defaultColWidth="11.42578125" defaultRowHeight="18" x14ac:dyDescent="0.25"/>
  <cols>
    <col min="1" max="1" width="8.7109375" style="408" customWidth="1"/>
    <col min="2" max="2" width="45.7109375" style="409" customWidth="1"/>
    <col min="3" max="3" width="15.7109375" style="409" customWidth="1"/>
    <col min="4" max="5" width="17.7109375" style="408" customWidth="1"/>
    <col min="6" max="6" width="12.7109375" style="408" customWidth="1"/>
    <col min="7" max="7" width="35.7109375" style="410" customWidth="1"/>
    <col min="8" max="8" width="17.7109375" style="408" customWidth="1"/>
    <col min="9" max="9" width="12.7109375" style="408" customWidth="1"/>
    <col min="10" max="10" width="30.7109375" style="410" customWidth="1"/>
    <col min="11" max="11" width="14.42578125" style="37" bestFit="1" customWidth="1"/>
    <col min="12" max="256" width="11.42578125" style="37"/>
    <col min="257" max="257" width="6.7109375" style="37" customWidth="1"/>
    <col min="258" max="258" width="45.7109375" style="37" customWidth="1"/>
    <col min="259" max="259" width="14.7109375" style="37" customWidth="1"/>
    <col min="260" max="260" width="13.7109375" style="37" customWidth="1"/>
    <col min="261" max="261" width="15.7109375" style="37" customWidth="1"/>
    <col min="262" max="262" width="15.28515625" style="37" customWidth="1"/>
    <col min="263" max="263" width="35.7109375" style="37" customWidth="1"/>
    <col min="264" max="264" width="17.7109375" style="37" customWidth="1"/>
    <col min="265" max="265" width="15.28515625" style="37" customWidth="1"/>
    <col min="266" max="266" width="30.7109375" style="37" customWidth="1"/>
    <col min="267" max="267" width="14.42578125" style="37" bestFit="1" customWidth="1"/>
    <col min="268" max="512" width="11.42578125" style="37"/>
    <col min="513" max="513" width="6.7109375" style="37" customWidth="1"/>
    <col min="514" max="514" width="45.7109375" style="37" customWidth="1"/>
    <col min="515" max="515" width="14.7109375" style="37" customWidth="1"/>
    <col min="516" max="516" width="13.7109375" style="37" customWidth="1"/>
    <col min="517" max="517" width="15.7109375" style="37" customWidth="1"/>
    <col min="518" max="518" width="15.28515625" style="37" customWidth="1"/>
    <col min="519" max="519" width="35.7109375" style="37" customWidth="1"/>
    <col min="520" max="520" width="17.7109375" style="37" customWidth="1"/>
    <col min="521" max="521" width="15.28515625" style="37" customWidth="1"/>
    <col min="522" max="522" width="30.7109375" style="37" customWidth="1"/>
    <col min="523" max="523" width="14.42578125" style="37" bestFit="1" customWidth="1"/>
    <col min="524" max="768" width="11.42578125" style="37"/>
    <col min="769" max="769" width="6.7109375" style="37" customWidth="1"/>
    <col min="770" max="770" width="45.7109375" style="37" customWidth="1"/>
    <col min="771" max="771" width="14.7109375" style="37" customWidth="1"/>
    <col min="772" max="772" width="13.7109375" style="37" customWidth="1"/>
    <col min="773" max="773" width="15.7109375" style="37" customWidth="1"/>
    <col min="774" max="774" width="15.28515625" style="37" customWidth="1"/>
    <col min="775" max="775" width="35.7109375" style="37" customWidth="1"/>
    <col min="776" max="776" width="17.7109375" style="37" customWidth="1"/>
    <col min="777" max="777" width="15.28515625" style="37" customWidth="1"/>
    <col min="778" max="778" width="30.7109375" style="37" customWidth="1"/>
    <col min="779" max="779" width="14.42578125" style="37" bestFit="1" customWidth="1"/>
    <col min="780" max="1024" width="11.42578125" style="37"/>
    <col min="1025" max="1025" width="6.7109375" style="37" customWidth="1"/>
    <col min="1026" max="1026" width="45.7109375" style="37" customWidth="1"/>
    <col min="1027" max="1027" width="14.7109375" style="37" customWidth="1"/>
    <col min="1028" max="1028" width="13.7109375" style="37" customWidth="1"/>
    <col min="1029" max="1029" width="15.7109375" style="37" customWidth="1"/>
    <col min="1030" max="1030" width="15.28515625" style="37" customWidth="1"/>
    <col min="1031" max="1031" width="35.7109375" style="37" customWidth="1"/>
    <col min="1032" max="1032" width="17.7109375" style="37" customWidth="1"/>
    <col min="1033" max="1033" width="15.28515625" style="37" customWidth="1"/>
    <col min="1034" max="1034" width="30.7109375" style="37" customWidth="1"/>
    <col min="1035" max="1035" width="14.42578125" style="37" bestFit="1" customWidth="1"/>
    <col min="1036" max="1280" width="11.42578125" style="37"/>
    <col min="1281" max="1281" width="6.7109375" style="37" customWidth="1"/>
    <col min="1282" max="1282" width="45.7109375" style="37" customWidth="1"/>
    <col min="1283" max="1283" width="14.7109375" style="37" customWidth="1"/>
    <col min="1284" max="1284" width="13.7109375" style="37" customWidth="1"/>
    <col min="1285" max="1285" width="15.7109375" style="37" customWidth="1"/>
    <col min="1286" max="1286" width="15.28515625" style="37" customWidth="1"/>
    <col min="1287" max="1287" width="35.7109375" style="37" customWidth="1"/>
    <col min="1288" max="1288" width="17.7109375" style="37" customWidth="1"/>
    <col min="1289" max="1289" width="15.28515625" style="37" customWidth="1"/>
    <col min="1290" max="1290" width="30.7109375" style="37" customWidth="1"/>
    <col min="1291" max="1291" width="14.42578125" style="37" bestFit="1" customWidth="1"/>
    <col min="1292" max="1536" width="11.42578125" style="37"/>
    <col min="1537" max="1537" width="6.7109375" style="37" customWidth="1"/>
    <col min="1538" max="1538" width="45.7109375" style="37" customWidth="1"/>
    <col min="1539" max="1539" width="14.7109375" style="37" customWidth="1"/>
    <col min="1540" max="1540" width="13.7109375" style="37" customWidth="1"/>
    <col min="1541" max="1541" width="15.7109375" style="37" customWidth="1"/>
    <col min="1542" max="1542" width="15.28515625" style="37" customWidth="1"/>
    <col min="1543" max="1543" width="35.7109375" style="37" customWidth="1"/>
    <col min="1544" max="1544" width="17.7109375" style="37" customWidth="1"/>
    <col min="1545" max="1545" width="15.28515625" style="37" customWidth="1"/>
    <col min="1546" max="1546" width="30.7109375" style="37" customWidth="1"/>
    <col min="1547" max="1547" width="14.42578125" style="37" bestFit="1" customWidth="1"/>
    <col min="1548" max="1792" width="11.42578125" style="37"/>
    <col min="1793" max="1793" width="6.7109375" style="37" customWidth="1"/>
    <col min="1794" max="1794" width="45.7109375" style="37" customWidth="1"/>
    <col min="1795" max="1795" width="14.7109375" style="37" customWidth="1"/>
    <col min="1796" max="1796" width="13.7109375" style="37" customWidth="1"/>
    <col min="1797" max="1797" width="15.7109375" style="37" customWidth="1"/>
    <col min="1798" max="1798" width="15.28515625" style="37" customWidth="1"/>
    <col min="1799" max="1799" width="35.7109375" style="37" customWidth="1"/>
    <col min="1800" max="1800" width="17.7109375" style="37" customWidth="1"/>
    <col min="1801" max="1801" width="15.28515625" style="37" customWidth="1"/>
    <col min="1802" max="1802" width="30.7109375" style="37" customWidth="1"/>
    <col min="1803" max="1803" width="14.42578125" style="37" bestFit="1" customWidth="1"/>
    <col min="1804" max="2048" width="11.42578125" style="37"/>
    <col min="2049" max="2049" width="6.7109375" style="37" customWidth="1"/>
    <col min="2050" max="2050" width="45.7109375" style="37" customWidth="1"/>
    <col min="2051" max="2051" width="14.7109375" style="37" customWidth="1"/>
    <col min="2052" max="2052" width="13.7109375" style="37" customWidth="1"/>
    <col min="2053" max="2053" width="15.7109375" style="37" customWidth="1"/>
    <col min="2054" max="2054" width="15.28515625" style="37" customWidth="1"/>
    <col min="2055" max="2055" width="35.7109375" style="37" customWidth="1"/>
    <col min="2056" max="2056" width="17.7109375" style="37" customWidth="1"/>
    <col min="2057" max="2057" width="15.28515625" style="37" customWidth="1"/>
    <col min="2058" max="2058" width="30.7109375" style="37" customWidth="1"/>
    <col min="2059" max="2059" width="14.42578125" style="37" bestFit="1" customWidth="1"/>
    <col min="2060" max="2304" width="11.42578125" style="37"/>
    <col min="2305" max="2305" width="6.7109375" style="37" customWidth="1"/>
    <col min="2306" max="2306" width="45.7109375" style="37" customWidth="1"/>
    <col min="2307" max="2307" width="14.7109375" style="37" customWidth="1"/>
    <col min="2308" max="2308" width="13.7109375" style="37" customWidth="1"/>
    <col min="2309" max="2309" width="15.7109375" style="37" customWidth="1"/>
    <col min="2310" max="2310" width="15.28515625" style="37" customWidth="1"/>
    <col min="2311" max="2311" width="35.7109375" style="37" customWidth="1"/>
    <col min="2312" max="2312" width="17.7109375" style="37" customWidth="1"/>
    <col min="2313" max="2313" width="15.28515625" style="37" customWidth="1"/>
    <col min="2314" max="2314" width="30.7109375" style="37" customWidth="1"/>
    <col min="2315" max="2315" width="14.42578125" style="37" bestFit="1" customWidth="1"/>
    <col min="2316" max="2560" width="11.42578125" style="37"/>
    <col min="2561" max="2561" width="6.7109375" style="37" customWidth="1"/>
    <col min="2562" max="2562" width="45.7109375" style="37" customWidth="1"/>
    <col min="2563" max="2563" width="14.7109375" style="37" customWidth="1"/>
    <col min="2564" max="2564" width="13.7109375" style="37" customWidth="1"/>
    <col min="2565" max="2565" width="15.7109375" style="37" customWidth="1"/>
    <col min="2566" max="2566" width="15.28515625" style="37" customWidth="1"/>
    <col min="2567" max="2567" width="35.7109375" style="37" customWidth="1"/>
    <col min="2568" max="2568" width="17.7109375" style="37" customWidth="1"/>
    <col min="2569" max="2569" width="15.28515625" style="37" customWidth="1"/>
    <col min="2570" max="2570" width="30.7109375" style="37" customWidth="1"/>
    <col min="2571" max="2571" width="14.42578125" style="37" bestFit="1" customWidth="1"/>
    <col min="2572" max="2816" width="11.42578125" style="37"/>
    <col min="2817" max="2817" width="6.7109375" style="37" customWidth="1"/>
    <col min="2818" max="2818" width="45.7109375" style="37" customWidth="1"/>
    <col min="2819" max="2819" width="14.7109375" style="37" customWidth="1"/>
    <col min="2820" max="2820" width="13.7109375" style="37" customWidth="1"/>
    <col min="2821" max="2821" width="15.7109375" style="37" customWidth="1"/>
    <col min="2822" max="2822" width="15.28515625" style="37" customWidth="1"/>
    <col min="2823" max="2823" width="35.7109375" style="37" customWidth="1"/>
    <col min="2824" max="2824" width="17.7109375" style="37" customWidth="1"/>
    <col min="2825" max="2825" width="15.28515625" style="37" customWidth="1"/>
    <col min="2826" max="2826" width="30.7109375" style="37" customWidth="1"/>
    <col min="2827" max="2827" width="14.42578125" style="37" bestFit="1" customWidth="1"/>
    <col min="2828" max="3072" width="11.42578125" style="37"/>
    <col min="3073" max="3073" width="6.7109375" style="37" customWidth="1"/>
    <col min="3074" max="3074" width="45.7109375" style="37" customWidth="1"/>
    <col min="3075" max="3075" width="14.7109375" style="37" customWidth="1"/>
    <col min="3076" max="3076" width="13.7109375" style="37" customWidth="1"/>
    <col min="3077" max="3077" width="15.7109375" style="37" customWidth="1"/>
    <col min="3078" max="3078" width="15.28515625" style="37" customWidth="1"/>
    <col min="3079" max="3079" width="35.7109375" style="37" customWidth="1"/>
    <col min="3080" max="3080" width="17.7109375" style="37" customWidth="1"/>
    <col min="3081" max="3081" width="15.28515625" style="37" customWidth="1"/>
    <col min="3082" max="3082" width="30.7109375" style="37" customWidth="1"/>
    <col min="3083" max="3083" width="14.42578125" style="37" bestFit="1" customWidth="1"/>
    <col min="3084" max="3328" width="11.42578125" style="37"/>
    <col min="3329" max="3329" width="6.7109375" style="37" customWidth="1"/>
    <col min="3330" max="3330" width="45.7109375" style="37" customWidth="1"/>
    <col min="3331" max="3331" width="14.7109375" style="37" customWidth="1"/>
    <col min="3332" max="3332" width="13.7109375" style="37" customWidth="1"/>
    <col min="3333" max="3333" width="15.7109375" style="37" customWidth="1"/>
    <col min="3334" max="3334" width="15.28515625" style="37" customWidth="1"/>
    <col min="3335" max="3335" width="35.7109375" style="37" customWidth="1"/>
    <col min="3336" max="3336" width="17.7109375" style="37" customWidth="1"/>
    <col min="3337" max="3337" width="15.28515625" style="37" customWidth="1"/>
    <col min="3338" max="3338" width="30.7109375" style="37" customWidth="1"/>
    <col min="3339" max="3339" width="14.42578125" style="37" bestFit="1" customWidth="1"/>
    <col min="3340" max="3584" width="11.42578125" style="37"/>
    <col min="3585" max="3585" width="6.7109375" style="37" customWidth="1"/>
    <col min="3586" max="3586" width="45.7109375" style="37" customWidth="1"/>
    <col min="3587" max="3587" width="14.7109375" style="37" customWidth="1"/>
    <col min="3588" max="3588" width="13.7109375" style="37" customWidth="1"/>
    <col min="3589" max="3589" width="15.7109375" style="37" customWidth="1"/>
    <col min="3590" max="3590" width="15.28515625" style="37" customWidth="1"/>
    <col min="3591" max="3591" width="35.7109375" style="37" customWidth="1"/>
    <col min="3592" max="3592" width="17.7109375" style="37" customWidth="1"/>
    <col min="3593" max="3593" width="15.28515625" style="37" customWidth="1"/>
    <col min="3594" max="3594" width="30.7109375" style="37" customWidth="1"/>
    <col min="3595" max="3595" width="14.42578125" style="37" bestFit="1" customWidth="1"/>
    <col min="3596" max="3840" width="11.42578125" style="37"/>
    <col min="3841" max="3841" width="6.7109375" style="37" customWidth="1"/>
    <col min="3842" max="3842" width="45.7109375" style="37" customWidth="1"/>
    <col min="3843" max="3843" width="14.7109375" style="37" customWidth="1"/>
    <col min="3844" max="3844" width="13.7109375" style="37" customWidth="1"/>
    <col min="3845" max="3845" width="15.7109375" style="37" customWidth="1"/>
    <col min="3846" max="3846" width="15.28515625" style="37" customWidth="1"/>
    <col min="3847" max="3847" width="35.7109375" style="37" customWidth="1"/>
    <col min="3848" max="3848" width="17.7109375" style="37" customWidth="1"/>
    <col min="3849" max="3849" width="15.28515625" style="37" customWidth="1"/>
    <col min="3850" max="3850" width="30.7109375" style="37" customWidth="1"/>
    <col min="3851" max="3851" width="14.42578125" style="37" bestFit="1" customWidth="1"/>
    <col min="3852" max="4096" width="11.42578125" style="37"/>
    <col min="4097" max="4097" width="6.7109375" style="37" customWidth="1"/>
    <col min="4098" max="4098" width="45.7109375" style="37" customWidth="1"/>
    <col min="4099" max="4099" width="14.7109375" style="37" customWidth="1"/>
    <col min="4100" max="4100" width="13.7109375" style="37" customWidth="1"/>
    <col min="4101" max="4101" width="15.7109375" style="37" customWidth="1"/>
    <col min="4102" max="4102" width="15.28515625" style="37" customWidth="1"/>
    <col min="4103" max="4103" width="35.7109375" style="37" customWidth="1"/>
    <col min="4104" max="4104" width="17.7109375" style="37" customWidth="1"/>
    <col min="4105" max="4105" width="15.28515625" style="37" customWidth="1"/>
    <col min="4106" max="4106" width="30.7109375" style="37" customWidth="1"/>
    <col min="4107" max="4107" width="14.42578125" style="37" bestFit="1" customWidth="1"/>
    <col min="4108" max="4352" width="11.42578125" style="37"/>
    <col min="4353" max="4353" width="6.7109375" style="37" customWidth="1"/>
    <col min="4354" max="4354" width="45.7109375" style="37" customWidth="1"/>
    <col min="4355" max="4355" width="14.7109375" style="37" customWidth="1"/>
    <col min="4356" max="4356" width="13.7109375" style="37" customWidth="1"/>
    <col min="4357" max="4357" width="15.7109375" style="37" customWidth="1"/>
    <col min="4358" max="4358" width="15.28515625" style="37" customWidth="1"/>
    <col min="4359" max="4359" width="35.7109375" style="37" customWidth="1"/>
    <col min="4360" max="4360" width="17.7109375" style="37" customWidth="1"/>
    <col min="4361" max="4361" width="15.28515625" style="37" customWidth="1"/>
    <col min="4362" max="4362" width="30.7109375" style="37" customWidth="1"/>
    <col min="4363" max="4363" width="14.42578125" style="37" bestFit="1" customWidth="1"/>
    <col min="4364" max="4608" width="11.42578125" style="37"/>
    <col min="4609" max="4609" width="6.7109375" style="37" customWidth="1"/>
    <col min="4610" max="4610" width="45.7109375" style="37" customWidth="1"/>
    <col min="4611" max="4611" width="14.7109375" style="37" customWidth="1"/>
    <col min="4612" max="4612" width="13.7109375" style="37" customWidth="1"/>
    <col min="4613" max="4613" width="15.7109375" style="37" customWidth="1"/>
    <col min="4614" max="4614" width="15.28515625" style="37" customWidth="1"/>
    <col min="4615" max="4615" width="35.7109375" style="37" customWidth="1"/>
    <col min="4616" max="4616" width="17.7109375" style="37" customWidth="1"/>
    <col min="4617" max="4617" width="15.28515625" style="37" customWidth="1"/>
    <col min="4618" max="4618" width="30.7109375" style="37" customWidth="1"/>
    <col min="4619" max="4619" width="14.42578125" style="37" bestFit="1" customWidth="1"/>
    <col min="4620" max="4864" width="11.42578125" style="37"/>
    <col min="4865" max="4865" width="6.7109375" style="37" customWidth="1"/>
    <col min="4866" max="4866" width="45.7109375" style="37" customWidth="1"/>
    <col min="4867" max="4867" width="14.7109375" style="37" customWidth="1"/>
    <col min="4868" max="4868" width="13.7109375" style="37" customWidth="1"/>
    <col min="4869" max="4869" width="15.7109375" style="37" customWidth="1"/>
    <col min="4870" max="4870" width="15.28515625" style="37" customWidth="1"/>
    <col min="4871" max="4871" width="35.7109375" style="37" customWidth="1"/>
    <col min="4872" max="4872" width="17.7109375" style="37" customWidth="1"/>
    <col min="4873" max="4873" width="15.28515625" style="37" customWidth="1"/>
    <col min="4874" max="4874" width="30.7109375" style="37" customWidth="1"/>
    <col min="4875" max="4875" width="14.42578125" style="37" bestFit="1" customWidth="1"/>
    <col min="4876" max="5120" width="11.42578125" style="37"/>
    <col min="5121" max="5121" width="6.7109375" style="37" customWidth="1"/>
    <col min="5122" max="5122" width="45.7109375" style="37" customWidth="1"/>
    <col min="5123" max="5123" width="14.7109375" style="37" customWidth="1"/>
    <col min="5124" max="5124" width="13.7109375" style="37" customWidth="1"/>
    <col min="5125" max="5125" width="15.7109375" style="37" customWidth="1"/>
    <col min="5126" max="5126" width="15.28515625" style="37" customWidth="1"/>
    <col min="5127" max="5127" width="35.7109375" style="37" customWidth="1"/>
    <col min="5128" max="5128" width="17.7109375" style="37" customWidth="1"/>
    <col min="5129" max="5129" width="15.28515625" style="37" customWidth="1"/>
    <col min="5130" max="5130" width="30.7109375" style="37" customWidth="1"/>
    <col min="5131" max="5131" width="14.42578125" style="37" bestFit="1" customWidth="1"/>
    <col min="5132" max="5376" width="11.42578125" style="37"/>
    <col min="5377" max="5377" width="6.7109375" style="37" customWidth="1"/>
    <col min="5378" max="5378" width="45.7109375" style="37" customWidth="1"/>
    <col min="5379" max="5379" width="14.7109375" style="37" customWidth="1"/>
    <col min="5380" max="5380" width="13.7109375" style="37" customWidth="1"/>
    <col min="5381" max="5381" width="15.7109375" style="37" customWidth="1"/>
    <col min="5382" max="5382" width="15.28515625" style="37" customWidth="1"/>
    <col min="5383" max="5383" width="35.7109375" style="37" customWidth="1"/>
    <col min="5384" max="5384" width="17.7109375" style="37" customWidth="1"/>
    <col min="5385" max="5385" width="15.28515625" style="37" customWidth="1"/>
    <col min="5386" max="5386" width="30.7109375" style="37" customWidth="1"/>
    <col min="5387" max="5387" width="14.42578125" style="37" bestFit="1" customWidth="1"/>
    <col min="5388" max="5632" width="11.42578125" style="37"/>
    <col min="5633" max="5633" width="6.7109375" style="37" customWidth="1"/>
    <col min="5634" max="5634" width="45.7109375" style="37" customWidth="1"/>
    <col min="5635" max="5635" width="14.7109375" style="37" customWidth="1"/>
    <col min="5636" max="5636" width="13.7109375" style="37" customWidth="1"/>
    <col min="5637" max="5637" width="15.7109375" style="37" customWidth="1"/>
    <col min="5638" max="5638" width="15.28515625" style="37" customWidth="1"/>
    <col min="5639" max="5639" width="35.7109375" style="37" customWidth="1"/>
    <col min="5640" max="5640" width="17.7109375" style="37" customWidth="1"/>
    <col min="5641" max="5641" width="15.28515625" style="37" customWidth="1"/>
    <col min="5642" max="5642" width="30.7109375" style="37" customWidth="1"/>
    <col min="5643" max="5643" width="14.42578125" style="37" bestFit="1" customWidth="1"/>
    <col min="5644" max="5888" width="11.42578125" style="37"/>
    <col min="5889" max="5889" width="6.7109375" style="37" customWidth="1"/>
    <col min="5890" max="5890" width="45.7109375" style="37" customWidth="1"/>
    <col min="5891" max="5891" width="14.7109375" style="37" customWidth="1"/>
    <col min="5892" max="5892" width="13.7109375" style="37" customWidth="1"/>
    <col min="5893" max="5893" width="15.7109375" style="37" customWidth="1"/>
    <col min="5894" max="5894" width="15.28515625" style="37" customWidth="1"/>
    <col min="5895" max="5895" width="35.7109375" style="37" customWidth="1"/>
    <col min="5896" max="5896" width="17.7109375" style="37" customWidth="1"/>
    <col min="5897" max="5897" width="15.28515625" style="37" customWidth="1"/>
    <col min="5898" max="5898" width="30.7109375" style="37" customWidth="1"/>
    <col min="5899" max="5899" width="14.42578125" style="37" bestFit="1" customWidth="1"/>
    <col min="5900" max="6144" width="11.42578125" style="37"/>
    <col min="6145" max="6145" width="6.7109375" style="37" customWidth="1"/>
    <col min="6146" max="6146" width="45.7109375" style="37" customWidth="1"/>
    <col min="6147" max="6147" width="14.7109375" style="37" customWidth="1"/>
    <col min="6148" max="6148" width="13.7109375" style="37" customWidth="1"/>
    <col min="6149" max="6149" width="15.7109375" style="37" customWidth="1"/>
    <col min="6150" max="6150" width="15.28515625" style="37" customWidth="1"/>
    <col min="6151" max="6151" width="35.7109375" style="37" customWidth="1"/>
    <col min="6152" max="6152" width="17.7109375" style="37" customWidth="1"/>
    <col min="6153" max="6153" width="15.28515625" style="37" customWidth="1"/>
    <col min="6154" max="6154" width="30.7109375" style="37" customWidth="1"/>
    <col min="6155" max="6155" width="14.42578125" style="37" bestFit="1" customWidth="1"/>
    <col min="6156" max="6400" width="11.42578125" style="37"/>
    <col min="6401" max="6401" width="6.7109375" style="37" customWidth="1"/>
    <col min="6402" max="6402" width="45.7109375" style="37" customWidth="1"/>
    <col min="6403" max="6403" width="14.7109375" style="37" customWidth="1"/>
    <col min="6404" max="6404" width="13.7109375" style="37" customWidth="1"/>
    <col min="6405" max="6405" width="15.7109375" style="37" customWidth="1"/>
    <col min="6406" max="6406" width="15.28515625" style="37" customWidth="1"/>
    <col min="6407" max="6407" width="35.7109375" style="37" customWidth="1"/>
    <col min="6408" max="6408" width="17.7109375" style="37" customWidth="1"/>
    <col min="6409" max="6409" width="15.28515625" style="37" customWidth="1"/>
    <col min="6410" max="6410" width="30.7109375" style="37" customWidth="1"/>
    <col min="6411" max="6411" width="14.42578125" style="37" bestFit="1" customWidth="1"/>
    <col min="6412" max="6656" width="11.42578125" style="37"/>
    <col min="6657" max="6657" width="6.7109375" style="37" customWidth="1"/>
    <col min="6658" max="6658" width="45.7109375" style="37" customWidth="1"/>
    <col min="6659" max="6659" width="14.7109375" style="37" customWidth="1"/>
    <col min="6660" max="6660" width="13.7109375" style="37" customWidth="1"/>
    <col min="6661" max="6661" width="15.7109375" style="37" customWidth="1"/>
    <col min="6662" max="6662" width="15.28515625" style="37" customWidth="1"/>
    <col min="6663" max="6663" width="35.7109375" style="37" customWidth="1"/>
    <col min="6664" max="6664" width="17.7109375" style="37" customWidth="1"/>
    <col min="6665" max="6665" width="15.28515625" style="37" customWidth="1"/>
    <col min="6666" max="6666" width="30.7109375" style="37" customWidth="1"/>
    <col min="6667" max="6667" width="14.42578125" style="37" bestFit="1" customWidth="1"/>
    <col min="6668" max="6912" width="11.42578125" style="37"/>
    <col min="6913" max="6913" width="6.7109375" style="37" customWidth="1"/>
    <col min="6914" max="6914" width="45.7109375" style="37" customWidth="1"/>
    <col min="6915" max="6915" width="14.7109375" style="37" customWidth="1"/>
    <col min="6916" max="6916" width="13.7109375" style="37" customWidth="1"/>
    <col min="6917" max="6917" width="15.7109375" style="37" customWidth="1"/>
    <col min="6918" max="6918" width="15.28515625" style="37" customWidth="1"/>
    <col min="6919" max="6919" width="35.7109375" style="37" customWidth="1"/>
    <col min="6920" max="6920" width="17.7109375" style="37" customWidth="1"/>
    <col min="6921" max="6921" width="15.28515625" style="37" customWidth="1"/>
    <col min="6922" max="6922" width="30.7109375" style="37" customWidth="1"/>
    <col min="6923" max="6923" width="14.42578125" style="37" bestFit="1" customWidth="1"/>
    <col min="6924" max="7168" width="11.42578125" style="37"/>
    <col min="7169" max="7169" width="6.7109375" style="37" customWidth="1"/>
    <col min="7170" max="7170" width="45.7109375" style="37" customWidth="1"/>
    <col min="7171" max="7171" width="14.7109375" style="37" customWidth="1"/>
    <col min="7172" max="7172" width="13.7109375" style="37" customWidth="1"/>
    <col min="7173" max="7173" width="15.7109375" style="37" customWidth="1"/>
    <col min="7174" max="7174" width="15.28515625" style="37" customWidth="1"/>
    <col min="7175" max="7175" width="35.7109375" style="37" customWidth="1"/>
    <col min="7176" max="7176" width="17.7109375" style="37" customWidth="1"/>
    <col min="7177" max="7177" width="15.28515625" style="37" customWidth="1"/>
    <col min="7178" max="7178" width="30.7109375" style="37" customWidth="1"/>
    <col min="7179" max="7179" width="14.42578125" style="37" bestFit="1" customWidth="1"/>
    <col min="7180" max="7424" width="11.42578125" style="37"/>
    <col min="7425" max="7425" width="6.7109375" style="37" customWidth="1"/>
    <col min="7426" max="7426" width="45.7109375" style="37" customWidth="1"/>
    <col min="7427" max="7427" width="14.7109375" style="37" customWidth="1"/>
    <col min="7428" max="7428" width="13.7109375" style="37" customWidth="1"/>
    <col min="7429" max="7429" width="15.7109375" style="37" customWidth="1"/>
    <col min="7430" max="7430" width="15.28515625" style="37" customWidth="1"/>
    <col min="7431" max="7431" width="35.7109375" style="37" customWidth="1"/>
    <col min="7432" max="7432" width="17.7109375" style="37" customWidth="1"/>
    <col min="7433" max="7433" width="15.28515625" style="37" customWidth="1"/>
    <col min="7434" max="7434" width="30.7109375" style="37" customWidth="1"/>
    <col min="7435" max="7435" width="14.42578125" style="37" bestFit="1" customWidth="1"/>
    <col min="7436" max="7680" width="11.42578125" style="37"/>
    <col min="7681" max="7681" width="6.7109375" style="37" customWidth="1"/>
    <col min="7682" max="7682" width="45.7109375" style="37" customWidth="1"/>
    <col min="7683" max="7683" width="14.7109375" style="37" customWidth="1"/>
    <col min="7684" max="7684" width="13.7109375" style="37" customWidth="1"/>
    <col min="7685" max="7685" width="15.7109375" style="37" customWidth="1"/>
    <col min="7686" max="7686" width="15.28515625" style="37" customWidth="1"/>
    <col min="7687" max="7687" width="35.7109375" style="37" customWidth="1"/>
    <col min="7688" max="7688" width="17.7109375" style="37" customWidth="1"/>
    <col min="7689" max="7689" width="15.28515625" style="37" customWidth="1"/>
    <col min="7690" max="7690" width="30.7109375" style="37" customWidth="1"/>
    <col min="7691" max="7691" width="14.42578125" style="37" bestFit="1" customWidth="1"/>
    <col min="7692" max="7936" width="11.42578125" style="37"/>
    <col min="7937" max="7937" width="6.7109375" style="37" customWidth="1"/>
    <col min="7938" max="7938" width="45.7109375" style="37" customWidth="1"/>
    <col min="7939" max="7939" width="14.7109375" style="37" customWidth="1"/>
    <col min="7940" max="7940" width="13.7109375" style="37" customWidth="1"/>
    <col min="7941" max="7941" width="15.7109375" style="37" customWidth="1"/>
    <col min="7942" max="7942" width="15.28515625" style="37" customWidth="1"/>
    <col min="7943" max="7943" width="35.7109375" style="37" customWidth="1"/>
    <col min="7944" max="7944" width="17.7109375" style="37" customWidth="1"/>
    <col min="7945" max="7945" width="15.28515625" style="37" customWidth="1"/>
    <col min="7946" max="7946" width="30.7109375" style="37" customWidth="1"/>
    <col min="7947" max="7947" width="14.42578125" style="37" bestFit="1" customWidth="1"/>
    <col min="7948" max="8192" width="11.42578125" style="37"/>
    <col min="8193" max="8193" width="6.7109375" style="37" customWidth="1"/>
    <col min="8194" max="8194" width="45.7109375" style="37" customWidth="1"/>
    <col min="8195" max="8195" width="14.7109375" style="37" customWidth="1"/>
    <col min="8196" max="8196" width="13.7109375" style="37" customWidth="1"/>
    <col min="8197" max="8197" width="15.7109375" style="37" customWidth="1"/>
    <col min="8198" max="8198" width="15.28515625" style="37" customWidth="1"/>
    <col min="8199" max="8199" width="35.7109375" style="37" customWidth="1"/>
    <col min="8200" max="8200" width="17.7109375" style="37" customWidth="1"/>
    <col min="8201" max="8201" width="15.28515625" style="37" customWidth="1"/>
    <col min="8202" max="8202" width="30.7109375" style="37" customWidth="1"/>
    <col min="8203" max="8203" width="14.42578125" style="37" bestFit="1" customWidth="1"/>
    <col min="8204" max="8448" width="11.42578125" style="37"/>
    <col min="8449" max="8449" width="6.7109375" style="37" customWidth="1"/>
    <col min="8450" max="8450" width="45.7109375" style="37" customWidth="1"/>
    <col min="8451" max="8451" width="14.7109375" style="37" customWidth="1"/>
    <col min="8452" max="8452" width="13.7109375" style="37" customWidth="1"/>
    <col min="8453" max="8453" width="15.7109375" style="37" customWidth="1"/>
    <col min="8454" max="8454" width="15.28515625" style="37" customWidth="1"/>
    <col min="8455" max="8455" width="35.7109375" style="37" customWidth="1"/>
    <col min="8456" max="8456" width="17.7109375" style="37" customWidth="1"/>
    <col min="8457" max="8457" width="15.28515625" style="37" customWidth="1"/>
    <col min="8458" max="8458" width="30.7109375" style="37" customWidth="1"/>
    <col min="8459" max="8459" width="14.42578125" style="37" bestFit="1" customWidth="1"/>
    <col min="8460" max="8704" width="11.42578125" style="37"/>
    <col min="8705" max="8705" width="6.7109375" style="37" customWidth="1"/>
    <col min="8706" max="8706" width="45.7109375" style="37" customWidth="1"/>
    <col min="8707" max="8707" width="14.7109375" style="37" customWidth="1"/>
    <col min="8708" max="8708" width="13.7109375" style="37" customWidth="1"/>
    <col min="8709" max="8709" width="15.7109375" style="37" customWidth="1"/>
    <col min="8710" max="8710" width="15.28515625" style="37" customWidth="1"/>
    <col min="8711" max="8711" width="35.7109375" style="37" customWidth="1"/>
    <col min="8712" max="8712" width="17.7109375" style="37" customWidth="1"/>
    <col min="8713" max="8713" width="15.28515625" style="37" customWidth="1"/>
    <col min="8714" max="8714" width="30.7109375" style="37" customWidth="1"/>
    <col min="8715" max="8715" width="14.42578125" style="37" bestFit="1" customWidth="1"/>
    <col min="8716" max="8960" width="11.42578125" style="37"/>
    <col min="8961" max="8961" width="6.7109375" style="37" customWidth="1"/>
    <col min="8962" max="8962" width="45.7109375" style="37" customWidth="1"/>
    <col min="8963" max="8963" width="14.7109375" style="37" customWidth="1"/>
    <col min="8964" max="8964" width="13.7109375" style="37" customWidth="1"/>
    <col min="8965" max="8965" width="15.7109375" style="37" customWidth="1"/>
    <col min="8966" max="8966" width="15.28515625" style="37" customWidth="1"/>
    <col min="8967" max="8967" width="35.7109375" style="37" customWidth="1"/>
    <col min="8968" max="8968" width="17.7109375" style="37" customWidth="1"/>
    <col min="8969" max="8969" width="15.28515625" style="37" customWidth="1"/>
    <col min="8970" max="8970" width="30.7109375" style="37" customWidth="1"/>
    <col min="8971" max="8971" width="14.42578125" style="37" bestFit="1" customWidth="1"/>
    <col min="8972" max="9216" width="11.42578125" style="37"/>
    <col min="9217" max="9217" width="6.7109375" style="37" customWidth="1"/>
    <col min="9218" max="9218" width="45.7109375" style="37" customWidth="1"/>
    <col min="9219" max="9219" width="14.7109375" style="37" customWidth="1"/>
    <col min="9220" max="9220" width="13.7109375" style="37" customWidth="1"/>
    <col min="9221" max="9221" width="15.7109375" style="37" customWidth="1"/>
    <col min="9222" max="9222" width="15.28515625" style="37" customWidth="1"/>
    <col min="9223" max="9223" width="35.7109375" style="37" customWidth="1"/>
    <col min="9224" max="9224" width="17.7109375" style="37" customWidth="1"/>
    <col min="9225" max="9225" width="15.28515625" style="37" customWidth="1"/>
    <col min="9226" max="9226" width="30.7109375" style="37" customWidth="1"/>
    <col min="9227" max="9227" width="14.42578125" style="37" bestFit="1" customWidth="1"/>
    <col min="9228" max="9472" width="11.42578125" style="37"/>
    <col min="9473" max="9473" width="6.7109375" style="37" customWidth="1"/>
    <col min="9474" max="9474" width="45.7109375" style="37" customWidth="1"/>
    <col min="9475" max="9475" width="14.7109375" style="37" customWidth="1"/>
    <col min="9476" max="9476" width="13.7109375" style="37" customWidth="1"/>
    <col min="9477" max="9477" width="15.7109375" style="37" customWidth="1"/>
    <col min="9478" max="9478" width="15.28515625" style="37" customWidth="1"/>
    <col min="9479" max="9479" width="35.7109375" style="37" customWidth="1"/>
    <col min="9480" max="9480" width="17.7109375" style="37" customWidth="1"/>
    <col min="9481" max="9481" width="15.28515625" style="37" customWidth="1"/>
    <col min="9482" max="9482" width="30.7109375" style="37" customWidth="1"/>
    <col min="9483" max="9483" width="14.42578125" style="37" bestFit="1" customWidth="1"/>
    <col min="9484" max="9728" width="11.42578125" style="37"/>
    <col min="9729" max="9729" width="6.7109375" style="37" customWidth="1"/>
    <col min="9730" max="9730" width="45.7109375" style="37" customWidth="1"/>
    <col min="9731" max="9731" width="14.7109375" style="37" customWidth="1"/>
    <col min="9732" max="9732" width="13.7109375" style="37" customWidth="1"/>
    <col min="9733" max="9733" width="15.7109375" style="37" customWidth="1"/>
    <col min="9734" max="9734" width="15.28515625" style="37" customWidth="1"/>
    <col min="9735" max="9735" width="35.7109375" style="37" customWidth="1"/>
    <col min="9736" max="9736" width="17.7109375" style="37" customWidth="1"/>
    <col min="9737" max="9737" width="15.28515625" style="37" customWidth="1"/>
    <col min="9738" max="9738" width="30.7109375" style="37" customWidth="1"/>
    <col min="9739" max="9739" width="14.42578125" style="37" bestFit="1" customWidth="1"/>
    <col min="9740" max="9984" width="11.42578125" style="37"/>
    <col min="9985" max="9985" width="6.7109375" style="37" customWidth="1"/>
    <col min="9986" max="9986" width="45.7109375" style="37" customWidth="1"/>
    <col min="9987" max="9987" width="14.7109375" style="37" customWidth="1"/>
    <col min="9988" max="9988" width="13.7109375" style="37" customWidth="1"/>
    <col min="9989" max="9989" width="15.7109375" style="37" customWidth="1"/>
    <col min="9990" max="9990" width="15.28515625" style="37" customWidth="1"/>
    <col min="9991" max="9991" width="35.7109375" style="37" customWidth="1"/>
    <col min="9992" max="9992" width="17.7109375" style="37" customWidth="1"/>
    <col min="9993" max="9993" width="15.28515625" style="37" customWidth="1"/>
    <col min="9994" max="9994" width="30.7109375" style="37" customWidth="1"/>
    <col min="9995" max="9995" width="14.42578125" style="37" bestFit="1" customWidth="1"/>
    <col min="9996" max="10240" width="11.42578125" style="37"/>
    <col min="10241" max="10241" width="6.7109375" style="37" customWidth="1"/>
    <col min="10242" max="10242" width="45.7109375" style="37" customWidth="1"/>
    <col min="10243" max="10243" width="14.7109375" style="37" customWidth="1"/>
    <col min="10244" max="10244" width="13.7109375" style="37" customWidth="1"/>
    <col min="10245" max="10245" width="15.7109375" style="37" customWidth="1"/>
    <col min="10246" max="10246" width="15.28515625" style="37" customWidth="1"/>
    <col min="10247" max="10247" width="35.7109375" style="37" customWidth="1"/>
    <col min="10248" max="10248" width="17.7109375" style="37" customWidth="1"/>
    <col min="10249" max="10249" width="15.28515625" style="37" customWidth="1"/>
    <col min="10250" max="10250" width="30.7109375" style="37" customWidth="1"/>
    <col min="10251" max="10251" width="14.42578125" style="37" bestFit="1" customWidth="1"/>
    <col min="10252" max="10496" width="11.42578125" style="37"/>
    <col min="10497" max="10497" width="6.7109375" style="37" customWidth="1"/>
    <col min="10498" max="10498" width="45.7109375" style="37" customWidth="1"/>
    <col min="10499" max="10499" width="14.7109375" style="37" customWidth="1"/>
    <col min="10500" max="10500" width="13.7109375" style="37" customWidth="1"/>
    <col min="10501" max="10501" width="15.7109375" style="37" customWidth="1"/>
    <col min="10502" max="10502" width="15.28515625" style="37" customWidth="1"/>
    <col min="10503" max="10503" width="35.7109375" style="37" customWidth="1"/>
    <col min="10504" max="10504" width="17.7109375" style="37" customWidth="1"/>
    <col min="10505" max="10505" width="15.28515625" style="37" customWidth="1"/>
    <col min="10506" max="10506" width="30.7109375" style="37" customWidth="1"/>
    <col min="10507" max="10507" width="14.42578125" style="37" bestFit="1" customWidth="1"/>
    <col min="10508" max="10752" width="11.42578125" style="37"/>
    <col min="10753" max="10753" width="6.7109375" style="37" customWidth="1"/>
    <col min="10754" max="10754" width="45.7109375" style="37" customWidth="1"/>
    <col min="10755" max="10755" width="14.7109375" style="37" customWidth="1"/>
    <col min="10756" max="10756" width="13.7109375" style="37" customWidth="1"/>
    <col min="10757" max="10757" width="15.7109375" style="37" customWidth="1"/>
    <col min="10758" max="10758" width="15.28515625" style="37" customWidth="1"/>
    <col min="10759" max="10759" width="35.7109375" style="37" customWidth="1"/>
    <col min="10760" max="10760" width="17.7109375" style="37" customWidth="1"/>
    <col min="10761" max="10761" width="15.28515625" style="37" customWidth="1"/>
    <col min="10762" max="10762" width="30.7109375" style="37" customWidth="1"/>
    <col min="10763" max="10763" width="14.42578125" style="37" bestFit="1" customWidth="1"/>
    <col min="10764" max="11008" width="11.42578125" style="37"/>
    <col min="11009" max="11009" width="6.7109375" style="37" customWidth="1"/>
    <col min="11010" max="11010" width="45.7109375" style="37" customWidth="1"/>
    <col min="11011" max="11011" width="14.7109375" style="37" customWidth="1"/>
    <col min="11012" max="11012" width="13.7109375" style="37" customWidth="1"/>
    <col min="11013" max="11013" width="15.7109375" style="37" customWidth="1"/>
    <col min="11014" max="11014" width="15.28515625" style="37" customWidth="1"/>
    <col min="11015" max="11015" width="35.7109375" style="37" customWidth="1"/>
    <col min="11016" max="11016" width="17.7109375" style="37" customWidth="1"/>
    <col min="11017" max="11017" width="15.28515625" style="37" customWidth="1"/>
    <col min="11018" max="11018" width="30.7109375" style="37" customWidth="1"/>
    <col min="11019" max="11019" width="14.42578125" style="37" bestFit="1" customWidth="1"/>
    <col min="11020" max="11264" width="11.42578125" style="37"/>
    <col min="11265" max="11265" width="6.7109375" style="37" customWidth="1"/>
    <col min="11266" max="11266" width="45.7109375" style="37" customWidth="1"/>
    <col min="11267" max="11267" width="14.7109375" style="37" customWidth="1"/>
    <col min="11268" max="11268" width="13.7109375" style="37" customWidth="1"/>
    <col min="11269" max="11269" width="15.7109375" style="37" customWidth="1"/>
    <col min="11270" max="11270" width="15.28515625" style="37" customWidth="1"/>
    <col min="11271" max="11271" width="35.7109375" style="37" customWidth="1"/>
    <col min="11272" max="11272" width="17.7109375" style="37" customWidth="1"/>
    <col min="11273" max="11273" width="15.28515625" style="37" customWidth="1"/>
    <col min="11274" max="11274" width="30.7109375" style="37" customWidth="1"/>
    <col min="11275" max="11275" width="14.42578125" style="37" bestFit="1" customWidth="1"/>
    <col min="11276" max="11520" width="11.42578125" style="37"/>
    <col min="11521" max="11521" width="6.7109375" style="37" customWidth="1"/>
    <col min="11522" max="11522" width="45.7109375" style="37" customWidth="1"/>
    <col min="11523" max="11523" width="14.7109375" style="37" customWidth="1"/>
    <col min="11524" max="11524" width="13.7109375" style="37" customWidth="1"/>
    <col min="11525" max="11525" width="15.7109375" style="37" customWidth="1"/>
    <col min="11526" max="11526" width="15.28515625" style="37" customWidth="1"/>
    <col min="11527" max="11527" width="35.7109375" style="37" customWidth="1"/>
    <col min="11528" max="11528" width="17.7109375" style="37" customWidth="1"/>
    <col min="11529" max="11529" width="15.28515625" style="37" customWidth="1"/>
    <col min="11530" max="11530" width="30.7109375" style="37" customWidth="1"/>
    <col min="11531" max="11531" width="14.42578125" style="37" bestFit="1" customWidth="1"/>
    <col min="11532" max="11776" width="11.42578125" style="37"/>
    <col min="11777" max="11777" width="6.7109375" style="37" customWidth="1"/>
    <col min="11778" max="11778" width="45.7109375" style="37" customWidth="1"/>
    <col min="11779" max="11779" width="14.7109375" style="37" customWidth="1"/>
    <col min="11780" max="11780" width="13.7109375" style="37" customWidth="1"/>
    <col min="11781" max="11781" width="15.7109375" style="37" customWidth="1"/>
    <col min="11782" max="11782" width="15.28515625" style="37" customWidth="1"/>
    <col min="11783" max="11783" width="35.7109375" style="37" customWidth="1"/>
    <col min="11784" max="11784" width="17.7109375" style="37" customWidth="1"/>
    <col min="11785" max="11785" width="15.28515625" style="37" customWidth="1"/>
    <col min="11786" max="11786" width="30.7109375" style="37" customWidth="1"/>
    <col min="11787" max="11787" width="14.42578125" style="37" bestFit="1" customWidth="1"/>
    <col min="11788" max="12032" width="11.42578125" style="37"/>
    <col min="12033" max="12033" width="6.7109375" style="37" customWidth="1"/>
    <col min="12034" max="12034" width="45.7109375" style="37" customWidth="1"/>
    <col min="12035" max="12035" width="14.7109375" style="37" customWidth="1"/>
    <col min="12036" max="12036" width="13.7109375" style="37" customWidth="1"/>
    <col min="12037" max="12037" width="15.7109375" style="37" customWidth="1"/>
    <col min="12038" max="12038" width="15.28515625" style="37" customWidth="1"/>
    <col min="12039" max="12039" width="35.7109375" style="37" customWidth="1"/>
    <col min="12040" max="12040" width="17.7109375" style="37" customWidth="1"/>
    <col min="12041" max="12041" width="15.28515625" style="37" customWidth="1"/>
    <col min="12042" max="12042" width="30.7109375" style="37" customWidth="1"/>
    <col min="12043" max="12043" width="14.42578125" style="37" bestFit="1" customWidth="1"/>
    <col min="12044" max="12288" width="11.42578125" style="37"/>
    <col min="12289" max="12289" width="6.7109375" style="37" customWidth="1"/>
    <col min="12290" max="12290" width="45.7109375" style="37" customWidth="1"/>
    <col min="12291" max="12291" width="14.7109375" style="37" customWidth="1"/>
    <col min="12292" max="12292" width="13.7109375" style="37" customWidth="1"/>
    <col min="12293" max="12293" width="15.7109375" style="37" customWidth="1"/>
    <col min="12294" max="12294" width="15.28515625" style="37" customWidth="1"/>
    <col min="12295" max="12295" width="35.7109375" style="37" customWidth="1"/>
    <col min="12296" max="12296" width="17.7109375" style="37" customWidth="1"/>
    <col min="12297" max="12297" width="15.28515625" style="37" customWidth="1"/>
    <col min="12298" max="12298" width="30.7109375" style="37" customWidth="1"/>
    <col min="12299" max="12299" width="14.42578125" style="37" bestFit="1" customWidth="1"/>
    <col min="12300" max="12544" width="11.42578125" style="37"/>
    <col min="12545" max="12545" width="6.7109375" style="37" customWidth="1"/>
    <col min="12546" max="12546" width="45.7109375" style="37" customWidth="1"/>
    <col min="12547" max="12547" width="14.7109375" style="37" customWidth="1"/>
    <col min="12548" max="12548" width="13.7109375" style="37" customWidth="1"/>
    <col min="12549" max="12549" width="15.7109375" style="37" customWidth="1"/>
    <col min="12550" max="12550" width="15.28515625" style="37" customWidth="1"/>
    <col min="12551" max="12551" width="35.7109375" style="37" customWidth="1"/>
    <col min="12552" max="12552" width="17.7109375" style="37" customWidth="1"/>
    <col min="12553" max="12553" width="15.28515625" style="37" customWidth="1"/>
    <col min="12554" max="12554" width="30.7109375" style="37" customWidth="1"/>
    <col min="12555" max="12555" width="14.42578125" style="37" bestFit="1" customWidth="1"/>
    <col min="12556" max="12800" width="11.42578125" style="37"/>
    <col min="12801" max="12801" width="6.7109375" style="37" customWidth="1"/>
    <col min="12802" max="12802" width="45.7109375" style="37" customWidth="1"/>
    <col min="12803" max="12803" width="14.7109375" style="37" customWidth="1"/>
    <col min="12804" max="12804" width="13.7109375" style="37" customWidth="1"/>
    <col min="12805" max="12805" width="15.7109375" style="37" customWidth="1"/>
    <col min="12806" max="12806" width="15.28515625" style="37" customWidth="1"/>
    <col min="12807" max="12807" width="35.7109375" style="37" customWidth="1"/>
    <col min="12808" max="12808" width="17.7109375" style="37" customWidth="1"/>
    <col min="12809" max="12809" width="15.28515625" style="37" customWidth="1"/>
    <col min="12810" max="12810" width="30.7109375" style="37" customWidth="1"/>
    <col min="12811" max="12811" width="14.42578125" style="37" bestFit="1" customWidth="1"/>
    <col min="12812" max="13056" width="11.42578125" style="37"/>
    <col min="13057" max="13057" width="6.7109375" style="37" customWidth="1"/>
    <col min="13058" max="13058" width="45.7109375" style="37" customWidth="1"/>
    <col min="13059" max="13059" width="14.7109375" style="37" customWidth="1"/>
    <col min="13060" max="13060" width="13.7109375" style="37" customWidth="1"/>
    <col min="13061" max="13061" width="15.7109375" style="37" customWidth="1"/>
    <col min="13062" max="13062" width="15.28515625" style="37" customWidth="1"/>
    <col min="13063" max="13063" width="35.7109375" style="37" customWidth="1"/>
    <col min="13064" max="13064" width="17.7109375" style="37" customWidth="1"/>
    <col min="13065" max="13065" width="15.28515625" style="37" customWidth="1"/>
    <col min="13066" max="13066" width="30.7109375" style="37" customWidth="1"/>
    <col min="13067" max="13067" width="14.42578125" style="37" bestFit="1" customWidth="1"/>
    <col min="13068" max="13312" width="11.42578125" style="37"/>
    <col min="13313" max="13313" width="6.7109375" style="37" customWidth="1"/>
    <col min="13314" max="13314" width="45.7109375" style="37" customWidth="1"/>
    <col min="13315" max="13315" width="14.7109375" style="37" customWidth="1"/>
    <col min="13316" max="13316" width="13.7109375" style="37" customWidth="1"/>
    <col min="13317" max="13317" width="15.7109375" style="37" customWidth="1"/>
    <col min="13318" max="13318" width="15.28515625" style="37" customWidth="1"/>
    <col min="13319" max="13319" width="35.7109375" style="37" customWidth="1"/>
    <col min="13320" max="13320" width="17.7109375" style="37" customWidth="1"/>
    <col min="13321" max="13321" width="15.28515625" style="37" customWidth="1"/>
    <col min="13322" max="13322" width="30.7109375" style="37" customWidth="1"/>
    <col min="13323" max="13323" width="14.42578125" style="37" bestFit="1" customWidth="1"/>
    <col min="13324" max="13568" width="11.42578125" style="37"/>
    <col min="13569" max="13569" width="6.7109375" style="37" customWidth="1"/>
    <col min="13570" max="13570" width="45.7109375" style="37" customWidth="1"/>
    <col min="13571" max="13571" width="14.7109375" style="37" customWidth="1"/>
    <col min="13572" max="13572" width="13.7109375" style="37" customWidth="1"/>
    <col min="13573" max="13573" width="15.7109375" style="37" customWidth="1"/>
    <col min="13574" max="13574" width="15.28515625" style="37" customWidth="1"/>
    <col min="13575" max="13575" width="35.7109375" style="37" customWidth="1"/>
    <col min="13576" max="13576" width="17.7109375" style="37" customWidth="1"/>
    <col min="13577" max="13577" width="15.28515625" style="37" customWidth="1"/>
    <col min="13578" max="13578" width="30.7109375" style="37" customWidth="1"/>
    <col min="13579" max="13579" width="14.42578125" style="37" bestFit="1" customWidth="1"/>
    <col min="13580" max="13824" width="11.42578125" style="37"/>
    <col min="13825" max="13825" width="6.7109375" style="37" customWidth="1"/>
    <col min="13826" max="13826" width="45.7109375" style="37" customWidth="1"/>
    <col min="13827" max="13827" width="14.7109375" style="37" customWidth="1"/>
    <col min="13828" max="13828" width="13.7109375" style="37" customWidth="1"/>
    <col min="13829" max="13829" width="15.7109375" style="37" customWidth="1"/>
    <col min="13830" max="13830" width="15.28515625" style="37" customWidth="1"/>
    <col min="13831" max="13831" width="35.7109375" style="37" customWidth="1"/>
    <col min="13832" max="13832" width="17.7109375" style="37" customWidth="1"/>
    <col min="13833" max="13833" width="15.28515625" style="37" customWidth="1"/>
    <col min="13834" max="13834" width="30.7109375" style="37" customWidth="1"/>
    <col min="13835" max="13835" width="14.42578125" style="37" bestFit="1" customWidth="1"/>
    <col min="13836" max="14080" width="11.42578125" style="37"/>
    <col min="14081" max="14081" width="6.7109375" style="37" customWidth="1"/>
    <col min="14082" max="14082" width="45.7109375" style="37" customWidth="1"/>
    <col min="14083" max="14083" width="14.7109375" style="37" customWidth="1"/>
    <col min="14084" max="14084" width="13.7109375" style="37" customWidth="1"/>
    <col min="14085" max="14085" width="15.7109375" style="37" customWidth="1"/>
    <col min="14086" max="14086" width="15.28515625" style="37" customWidth="1"/>
    <col min="14087" max="14087" width="35.7109375" style="37" customWidth="1"/>
    <col min="14088" max="14088" width="17.7109375" style="37" customWidth="1"/>
    <col min="14089" max="14089" width="15.28515625" style="37" customWidth="1"/>
    <col min="14090" max="14090" width="30.7109375" style="37" customWidth="1"/>
    <col min="14091" max="14091" width="14.42578125" style="37" bestFit="1" customWidth="1"/>
    <col min="14092" max="14336" width="11.42578125" style="37"/>
    <col min="14337" max="14337" width="6.7109375" style="37" customWidth="1"/>
    <col min="14338" max="14338" width="45.7109375" style="37" customWidth="1"/>
    <col min="14339" max="14339" width="14.7109375" style="37" customWidth="1"/>
    <col min="14340" max="14340" width="13.7109375" style="37" customWidth="1"/>
    <col min="14341" max="14341" width="15.7109375" style="37" customWidth="1"/>
    <col min="14342" max="14342" width="15.28515625" style="37" customWidth="1"/>
    <col min="14343" max="14343" width="35.7109375" style="37" customWidth="1"/>
    <col min="14344" max="14344" width="17.7109375" style="37" customWidth="1"/>
    <col min="14345" max="14345" width="15.28515625" style="37" customWidth="1"/>
    <col min="14346" max="14346" width="30.7109375" style="37" customWidth="1"/>
    <col min="14347" max="14347" width="14.42578125" style="37" bestFit="1" customWidth="1"/>
    <col min="14348" max="14592" width="11.42578125" style="37"/>
    <col min="14593" max="14593" width="6.7109375" style="37" customWidth="1"/>
    <col min="14594" max="14594" width="45.7109375" style="37" customWidth="1"/>
    <col min="14595" max="14595" width="14.7109375" style="37" customWidth="1"/>
    <col min="14596" max="14596" width="13.7109375" style="37" customWidth="1"/>
    <col min="14597" max="14597" width="15.7109375" style="37" customWidth="1"/>
    <col min="14598" max="14598" width="15.28515625" style="37" customWidth="1"/>
    <col min="14599" max="14599" width="35.7109375" style="37" customWidth="1"/>
    <col min="14600" max="14600" width="17.7109375" style="37" customWidth="1"/>
    <col min="14601" max="14601" width="15.28515625" style="37" customWidth="1"/>
    <col min="14602" max="14602" width="30.7109375" style="37" customWidth="1"/>
    <col min="14603" max="14603" width="14.42578125" style="37" bestFit="1" customWidth="1"/>
    <col min="14604" max="14848" width="11.42578125" style="37"/>
    <col min="14849" max="14849" width="6.7109375" style="37" customWidth="1"/>
    <col min="14850" max="14850" width="45.7109375" style="37" customWidth="1"/>
    <col min="14851" max="14851" width="14.7109375" style="37" customWidth="1"/>
    <col min="14852" max="14852" width="13.7109375" style="37" customWidth="1"/>
    <col min="14853" max="14853" width="15.7109375" style="37" customWidth="1"/>
    <col min="14854" max="14854" width="15.28515625" style="37" customWidth="1"/>
    <col min="14855" max="14855" width="35.7109375" style="37" customWidth="1"/>
    <col min="14856" max="14856" width="17.7109375" style="37" customWidth="1"/>
    <col min="14857" max="14857" width="15.28515625" style="37" customWidth="1"/>
    <col min="14858" max="14858" width="30.7109375" style="37" customWidth="1"/>
    <col min="14859" max="14859" width="14.42578125" style="37" bestFit="1" customWidth="1"/>
    <col min="14860" max="15104" width="11.42578125" style="37"/>
    <col min="15105" max="15105" width="6.7109375" style="37" customWidth="1"/>
    <col min="15106" max="15106" width="45.7109375" style="37" customWidth="1"/>
    <col min="15107" max="15107" width="14.7109375" style="37" customWidth="1"/>
    <col min="15108" max="15108" width="13.7109375" style="37" customWidth="1"/>
    <col min="15109" max="15109" width="15.7109375" style="37" customWidth="1"/>
    <col min="15110" max="15110" width="15.28515625" style="37" customWidth="1"/>
    <col min="15111" max="15111" width="35.7109375" style="37" customWidth="1"/>
    <col min="15112" max="15112" width="17.7109375" style="37" customWidth="1"/>
    <col min="15113" max="15113" width="15.28515625" style="37" customWidth="1"/>
    <col min="15114" max="15114" width="30.7109375" style="37" customWidth="1"/>
    <col min="15115" max="15115" width="14.42578125" style="37" bestFit="1" customWidth="1"/>
    <col min="15116" max="15360" width="11.42578125" style="37"/>
    <col min="15361" max="15361" width="6.7109375" style="37" customWidth="1"/>
    <col min="15362" max="15362" width="45.7109375" style="37" customWidth="1"/>
    <col min="15363" max="15363" width="14.7109375" style="37" customWidth="1"/>
    <col min="15364" max="15364" width="13.7109375" style="37" customWidth="1"/>
    <col min="15365" max="15365" width="15.7109375" style="37" customWidth="1"/>
    <col min="15366" max="15366" width="15.28515625" style="37" customWidth="1"/>
    <col min="15367" max="15367" width="35.7109375" style="37" customWidth="1"/>
    <col min="15368" max="15368" width="17.7109375" style="37" customWidth="1"/>
    <col min="15369" max="15369" width="15.28515625" style="37" customWidth="1"/>
    <col min="15370" max="15370" width="30.7109375" style="37" customWidth="1"/>
    <col min="15371" max="15371" width="14.42578125" style="37" bestFit="1" customWidth="1"/>
    <col min="15372" max="15616" width="11.42578125" style="37"/>
    <col min="15617" max="15617" width="6.7109375" style="37" customWidth="1"/>
    <col min="15618" max="15618" width="45.7109375" style="37" customWidth="1"/>
    <col min="15619" max="15619" width="14.7109375" style="37" customWidth="1"/>
    <col min="15620" max="15620" width="13.7109375" style="37" customWidth="1"/>
    <col min="15621" max="15621" width="15.7109375" style="37" customWidth="1"/>
    <col min="15622" max="15622" width="15.28515625" style="37" customWidth="1"/>
    <col min="15623" max="15623" width="35.7109375" style="37" customWidth="1"/>
    <col min="15624" max="15624" width="17.7109375" style="37" customWidth="1"/>
    <col min="15625" max="15625" width="15.28515625" style="37" customWidth="1"/>
    <col min="15626" max="15626" width="30.7109375" style="37" customWidth="1"/>
    <col min="15627" max="15627" width="14.42578125" style="37" bestFit="1" customWidth="1"/>
    <col min="15628" max="15872" width="11.42578125" style="37"/>
    <col min="15873" max="15873" width="6.7109375" style="37" customWidth="1"/>
    <col min="15874" max="15874" width="45.7109375" style="37" customWidth="1"/>
    <col min="15875" max="15875" width="14.7109375" style="37" customWidth="1"/>
    <col min="15876" max="15876" width="13.7109375" style="37" customWidth="1"/>
    <col min="15877" max="15877" width="15.7109375" style="37" customWidth="1"/>
    <col min="15878" max="15878" width="15.28515625" style="37" customWidth="1"/>
    <col min="15879" max="15879" width="35.7109375" style="37" customWidth="1"/>
    <col min="15880" max="15880" width="17.7109375" style="37" customWidth="1"/>
    <col min="15881" max="15881" width="15.28515625" style="37" customWidth="1"/>
    <col min="15882" max="15882" width="30.7109375" style="37" customWidth="1"/>
    <col min="15883" max="15883" width="14.42578125" style="37" bestFit="1" customWidth="1"/>
    <col min="15884" max="16128" width="11.42578125" style="37"/>
    <col min="16129" max="16129" width="6.7109375" style="37" customWidth="1"/>
    <col min="16130" max="16130" width="45.7109375" style="37" customWidth="1"/>
    <col min="16131" max="16131" width="14.7109375" style="37" customWidth="1"/>
    <col min="16132" max="16132" width="13.7109375" style="37" customWidth="1"/>
    <col min="16133" max="16133" width="15.7109375" style="37" customWidth="1"/>
    <col min="16134" max="16134" width="15.28515625" style="37" customWidth="1"/>
    <col min="16135" max="16135" width="35.7109375" style="37" customWidth="1"/>
    <col min="16136" max="16136" width="17.7109375" style="37" customWidth="1"/>
    <col min="16137" max="16137" width="15.28515625" style="37" customWidth="1"/>
    <col min="16138" max="16138" width="30.7109375" style="37" customWidth="1"/>
    <col min="16139" max="16139" width="14.42578125" style="37" bestFit="1" customWidth="1"/>
    <col min="16140" max="16384" width="11.42578125" style="37"/>
  </cols>
  <sheetData>
    <row r="1" spans="1:10" s="26" customFormat="1" x14ac:dyDescent="0.25">
      <c r="A1" s="1592" t="s">
        <v>791</v>
      </c>
      <c r="B1" s="1592"/>
      <c r="C1" s="1592"/>
      <c r="D1" s="1592"/>
      <c r="E1" s="1592"/>
      <c r="F1" s="1592"/>
      <c r="G1" s="1592"/>
      <c r="H1" s="1592"/>
      <c r="I1" s="1592"/>
      <c r="J1" s="1592"/>
    </row>
    <row r="2" spans="1:10" s="26" customFormat="1" x14ac:dyDescent="0.25">
      <c r="A2" s="1592" t="s">
        <v>89</v>
      </c>
      <c r="B2" s="1592"/>
      <c r="C2" s="1592"/>
      <c r="D2" s="1592"/>
      <c r="E2" s="1592"/>
      <c r="F2" s="1592"/>
      <c r="G2" s="1592"/>
      <c r="H2" s="1592"/>
      <c r="I2" s="1592"/>
      <c r="J2" s="1592"/>
    </row>
    <row r="3" spans="1:10" s="26" customFormat="1" x14ac:dyDescent="0.25">
      <c r="A3" s="1592" t="s">
        <v>38</v>
      </c>
      <c r="B3" s="1592"/>
      <c r="C3" s="1592"/>
      <c r="D3" s="1592"/>
      <c r="E3" s="1592"/>
      <c r="F3" s="1592"/>
      <c r="G3" s="1592"/>
      <c r="H3" s="1592"/>
      <c r="I3" s="1592"/>
      <c r="J3" s="1592"/>
    </row>
    <row r="4" spans="1:10" s="26" customFormat="1" x14ac:dyDescent="0.25">
      <c r="A4" s="1599" t="s">
        <v>1055</v>
      </c>
      <c r="B4" s="1599"/>
      <c r="C4" s="1599"/>
      <c r="D4" s="1599"/>
      <c r="E4" s="1599"/>
      <c r="F4" s="1599"/>
      <c r="G4" s="1792"/>
      <c r="H4" s="1599"/>
      <c r="I4" s="1599"/>
      <c r="J4" s="1599"/>
    </row>
    <row r="5" spans="1:10" s="27" customFormat="1" ht="126" x14ac:dyDescent="0.25">
      <c r="A5" s="941" t="s">
        <v>1</v>
      </c>
      <c r="B5" s="572" t="s">
        <v>2</v>
      </c>
      <c r="C5" s="572" t="s">
        <v>3</v>
      </c>
      <c r="D5" s="3" t="s">
        <v>866</v>
      </c>
      <c r="E5" s="403" t="s">
        <v>919</v>
      </c>
      <c r="F5" s="403" t="s">
        <v>4</v>
      </c>
      <c r="G5" s="572" t="s">
        <v>5</v>
      </c>
      <c r="H5" s="572" t="s">
        <v>917</v>
      </c>
      <c r="I5" s="572" t="s">
        <v>6</v>
      </c>
      <c r="J5" s="572" t="s">
        <v>7</v>
      </c>
    </row>
    <row r="6" spans="1:10" s="27" customFormat="1" x14ac:dyDescent="0.25">
      <c r="A6" s="929">
        <v>1</v>
      </c>
      <c r="B6" s="929">
        <v>2</v>
      </c>
      <c r="C6" s="929">
        <v>3</v>
      </c>
      <c r="D6" s="929">
        <v>4</v>
      </c>
      <c r="E6" s="929">
        <v>5</v>
      </c>
      <c r="F6" s="929">
        <v>6</v>
      </c>
      <c r="G6" s="929">
        <v>7</v>
      </c>
      <c r="H6" s="929">
        <v>8</v>
      </c>
      <c r="I6" s="929">
        <v>9</v>
      </c>
      <c r="J6" s="929">
        <v>10</v>
      </c>
    </row>
    <row r="7" spans="1:10" s="28" customFormat="1" x14ac:dyDescent="0.25">
      <c r="A7" s="1793" t="s">
        <v>39</v>
      </c>
      <c r="B7" s="1793"/>
      <c r="C7" s="1793"/>
      <c r="D7" s="1793"/>
      <c r="E7" s="1793"/>
      <c r="F7" s="1793"/>
      <c r="G7" s="1793"/>
      <c r="H7" s="1793"/>
      <c r="I7" s="1793"/>
      <c r="J7" s="1793"/>
    </row>
    <row r="8" spans="1:10" s="31" customFormat="1" ht="18.75" x14ac:dyDescent="0.25">
      <c r="A8" s="1794" t="s">
        <v>10</v>
      </c>
      <c r="B8" s="1795" t="s">
        <v>1400</v>
      </c>
      <c r="C8" s="931" t="s">
        <v>18</v>
      </c>
      <c r="D8" s="29">
        <f>D9+D10+D11</f>
        <v>98556.5</v>
      </c>
      <c r="E8" s="29">
        <f>E9+E10+E11</f>
        <v>24831</v>
      </c>
      <c r="F8" s="29">
        <f>E8/D8*100</f>
        <v>25.194685282046336</v>
      </c>
      <c r="G8" s="1796"/>
      <c r="H8" s="29">
        <f>H9+H10+H11</f>
        <v>29292.699999999997</v>
      </c>
      <c r="I8" s="29">
        <f>H8/D8*100</f>
        <v>29.7217332190165</v>
      </c>
      <c r="J8" s="1797"/>
    </row>
    <row r="9" spans="1:10" s="31" customFormat="1" ht="86.25" customHeight="1" x14ac:dyDescent="0.25">
      <c r="A9" s="1794"/>
      <c r="B9" s="1795"/>
      <c r="C9" s="931" t="s">
        <v>19</v>
      </c>
      <c r="D9" s="29">
        <f>D13</f>
        <v>14764</v>
      </c>
      <c r="E9" s="29">
        <f>E13</f>
        <v>7232.2</v>
      </c>
      <c r="F9" s="29">
        <f t="shared" ref="F9:F11" si="0">E9/D9*100</f>
        <v>48.985369818477373</v>
      </c>
      <c r="G9" s="1796"/>
      <c r="H9" s="29">
        <f>H13</f>
        <v>9881</v>
      </c>
      <c r="I9" s="29">
        <f t="shared" ref="I9:I11" si="1">H9/D9*100</f>
        <v>66.926307233811983</v>
      </c>
      <c r="J9" s="1797"/>
    </row>
    <row r="10" spans="1:10" s="31" customFormat="1" ht="90" x14ac:dyDescent="0.25">
      <c r="A10" s="1794"/>
      <c r="B10" s="1795"/>
      <c r="C10" s="940" t="s">
        <v>23</v>
      </c>
      <c r="D10" s="29">
        <f>D14+D16</f>
        <v>37069</v>
      </c>
      <c r="E10" s="29">
        <f>E14+E16</f>
        <v>17598.8</v>
      </c>
      <c r="F10" s="29">
        <f t="shared" si="0"/>
        <v>47.475788394615442</v>
      </c>
      <c r="G10" s="1796"/>
      <c r="H10" s="29">
        <f>H14+H16</f>
        <v>19411.699999999997</v>
      </c>
      <c r="I10" s="29">
        <f t="shared" si="1"/>
        <v>52.366397798699715</v>
      </c>
      <c r="J10" s="1797"/>
    </row>
    <row r="11" spans="1:10" s="31" customFormat="1" ht="54" customHeight="1" x14ac:dyDescent="0.25">
      <c r="A11" s="1794"/>
      <c r="B11" s="1795"/>
      <c r="C11" s="931" t="s">
        <v>24</v>
      </c>
      <c r="D11" s="29">
        <f>D17</f>
        <v>46723.5</v>
      </c>
      <c r="E11" s="29">
        <f>E17</f>
        <v>0</v>
      </c>
      <c r="F11" s="29">
        <f t="shared" si="0"/>
        <v>0</v>
      </c>
      <c r="G11" s="1796"/>
      <c r="H11" s="29">
        <f>H17</f>
        <v>0</v>
      </c>
      <c r="I11" s="29">
        <f t="shared" si="1"/>
        <v>0</v>
      </c>
      <c r="J11" s="1797"/>
    </row>
    <row r="12" spans="1:10" s="27" customFormat="1" ht="18" customHeight="1" x14ac:dyDescent="0.25">
      <c r="A12" s="1783" t="s">
        <v>12</v>
      </c>
      <c r="B12" s="1786" t="s">
        <v>1401</v>
      </c>
      <c r="C12" s="936" t="s">
        <v>18</v>
      </c>
      <c r="D12" s="939">
        <f>D13+D14</f>
        <v>47813.3</v>
      </c>
      <c r="E12" s="939">
        <f>E13+E14</f>
        <v>23411.599999999999</v>
      </c>
      <c r="F12" s="939">
        <f>E12/D12*100</f>
        <v>48.964618631217668</v>
      </c>
      <c r="G12" s="1789" t="s">
        <v>1856</v>
      </c>
      <c r="H12" s="939">
        <f>H13+H14</f>
        <v>27699.599999999999</v>
      </c>
      <c r="I12" s="939">
        <f>H12/D12*100</f>
        <v>57.932834587865713</v>
      </c>
      <c r="J12" s="1789" t="s">
        <v>1402</v>
      </c>
    </row>
    <row r="13" spans="1:10" s="27" customFormat="1" ht="159.75" customHeight="1" x14ac:dyDescent="0.25">
      <c r="A13" s="1784"/>
      <c r="B13" s="1787"/>
      <c r="C13" s="938" t="s">
        <v>19</v>
      </c>
      <c r="D13" s="30">
        <v>14764</v>
      </c>
      <c r="E13" s="30">
        <v>7232.2</v>
      </c>
      <c r="F13" s="939">
        <f t="shared" ref="F13:F26" si="2">E13/D13*100</f>
        <v>48.985369818477373</v>
      </c>
      <c r="G13" s="1790"/>
      <c r="H13" s="30">
        <v>9881</v>
      </c>
      <c r="I13" s="939">
        <f t="shared" ref="I13:I26" si="3">H13/D13*100</f>
        <v>66.926307233811983</v>
      </c>
      <c r="J13" s="1790"/>
    </row>
    <row r="14" spans="1:10" s="27" customFormat="1" ht="90" customHeight="1" x14ac:dyDescent="0.25">
      <c r="A14" s="1785"/>
      <c r="B14" s="1788"/>
      <c r="C14" s="938" t="s">
        <v>23</v>
      </c>
      <c r="D14" s="30">
        <v>33049.300000000003</v>
      </c>
      <c r="E14" s="30">
        <v>16179.4</v>
      </c>
      <c r="F14" s="939">
        <f t="shared" si="2"/>
        <v>48.955348524779637</v>
      </c>
      <c r="G14" s="1791"/>
      <c r="H14" s="30">
        <v>17818.599999999999</v>
      </c>
      <c r="I14" s="939">
        <f t="shared" si="3"/>
        <v>53.915211517339237</v>
      </c>
      <c r="J14" s="1791"/>
    </row>
    <row r="15" spans="1:10" s="27" customFormat="1" ht="17.25" customHeight="1" x14ac:dyDescent="0.25">
      <c r="A15" s="1810" t="s">
        <v>13</v>
      </c>
      <c r="B15" s="1811" t="s">
        <v>1403</v>
      </c>
      <c r="C15" s="32" t="s">
        <v>18</v>
      </c>
      <c r="D15" s="30">
        <f>D16+D17</f>
        <v>50743.199999999997</v>
      </c>
      <c r="E15" s="30">
        <f>E16+E17</f>
        <v>1419.4</v>
      </c>
      <c r="F15" s="939">
        <f t="shared" si="2"/>
        <v>2.7972220908417289</v>
      </c>
      <c r="G15" s="1797" t="s">
        <v>1404</v>
      </c>
      <c r="H15" s="30">
        <f>H16+H17</f>
        <v>1593.1</v>
      </c>
      <c r="I15" s="939">
        <f t="shared" si="3"/>
        <v>3.1395339671128348</v>
      </c>
      <c r="J15" s="1797"/>
    </row>
    <row r="16" spans="1:10" s="27" customFormat="1" ht="91.5" customHeight="1" x14ac:dyDescent="0.25">
      <c r="A16" s="1810"/>
      <c r="B16" s="1811"/>
      <c r="C16" s="32" t="s">
        <v>23</v>
      </c>
      <c r="D16" s="30">
        <f>D18</f>
        <v>4019.7</v>
      </c>
      <c r="E16" s="30">
        <f>E18</f>
        <v>1419.4</v>
      </c>
      <c r="F16" s="939">
        <f t="shared" si="2"/>
        <v>35.31109286762694</v>
      </c>
      <c r="G16" s="1797"/>
      <c r="H16" s="62">
        <f>H18</f>
        <v>1593.1</v>
      </c>
      <c r="I16" s="939">
        <f t="shared" si="3"/>
        <v>39.632310868970322</v>
      </c>
      <c r="J16" s="1797"/>
    </row>
    <row r="17" spans="1:10" s="27" customFormat="1" ht="52.5" customHeight="1" x14ac:dyDescent="0.25">
      <c r="A17" s="1810"/>
      <c r="B17" s="1811"/>
      <c r="C17" s="32" t="s">
        <v>24</v>
      </c>
      <c r="D17" s="30">
        <f>D19+D21+D22</f>
        <v>46723.5</v>
      </c>
      <c r="E17" s="30">
        <f>E19+E21+E22</f>
        <v>0</v>
      </c>
      <c r="F17" s="939">
        <f t="shared" si="2"/>
        <v>0</v>
      </c>
      <c r="G17" s="1797"/>
      <c r="H17" s="30">
        <f>H20+H21+H22</f>
        <v>0</v>
      </c>
      <c r="I17" s="939">
        <f t="shared" si="3"/>
        <v>0</v>
      </c>
      <c r="J17" s="1797"/>
    </row>
    <row r="18" spans="1:10" s="27" customFormat="1" ht="200.25" customHeight="1" x14ac:dyDescent="0.25">
      <c r="A18" s="405" t="s">
        <v>40</v>
      </c>
      <c r="B18" s="938" t="s">
        <v>41</v>
      </c>
      <c r="C18" s="32" t="s">
        <v>23</v>
      </c>
      <c r="D18" s="30">
        <v>4019.7</v>
      </c>
      <c r="E18" s="30">
        <v>1419.4</v>
      </c>
      <c r="F18" s="939">
        <f t="shared" si="2"/>
        <v>35.31109286762694</v>
      </c>
      <c r="G18" s="33" t="s">
        <v>1485</v>
      </c>
      <c r="H18" s="30">
        <v>1593.1</v>
      </c>
      <c r="I18" s="939">
        <f t="shared" si="3"/>
        <v>39.632310868970322</v>
      </c>
      <c r="J18" s="33" t="s">
        <v>1402</v>
      </c>
    </row>
    <row r="19" spans="1:10" s="27" customFormat="1" ht="20.25" customHeight="1" x14ac:dyDescent="0.25">
      <c r="A19" s="1798" t="s">
        <v>42</v>
      </c>
      <c r="B19" s="1799" t="s">
        <v>43</v>
      </c>
      <c r="C19" s="930" t="s">
        <v>18</v>
      </c>
      <c r="D19" s="925">
        <f>D20</f>
        <v>46600</v>
      </c>
      <c r="E19" s="925">
        <f>E20</f>
        <v>0</v>
      </c>
      <c r="F19" s="939">
        <f t="shared" si="2"/>
        <v>0</v>
      </c>
      <c r="G19" s="1800"/>
      <c r="H19" s="925">
        <f>H20</f>
        <v>0</v>
      </c>
      <c r="I19" s="939">
        <f t="shared" si="3"/>
        <v>0</v>
      </c>
      <c r="J19" s="1361" t="s">
        <v>1405</v>
      </c>
    </row>
    <row r="20" spans="1:10" s="27" customFormat="1" ht="53.25" customHeight="1" x14ac:dyDescent="0.25">
      <c r="A20" s="1798"/>
      <c r="B20" s="1799"/>
      <c r="C20" s="930" t="s">
        <v>24</v>
      </c>
      <c r="D20" s="925">
        <v>46600</v>
      </c>
      <c r="E20" s="925">
        <v>0</v>
      </c>
      <c r="F20" s="939">
        <f t="shared" si="2"/>
        <v>0</v>
      </c>
      <c r="G20" s="1800"/>
      <c r="H20" s="925">
        <v>0</v>
      </c>
      <c r="I20" s="939">
        <f t="shared" si="3"/>
        <v>0</v>
      </c>
      <c r="J20" s="1361"/>
    </row>
    <row r="21" spans="1:10" s="27" customFormat="1" ht="72.75" customHeight="1" x14ac:dyDescent="0.25">
      <c r="A21" s="942" t="s">
        <v>44</v>
      </c>
      <c r="B21" s="34" t="s">
        <v>45</v>
      </c>
      <c r="C21" s="930" t="s">
        <v>24</v>
      </c>
      <c r="D21" s="925">
        <v>100</v>
      </c>
      <c r="E21" s="925">
        <v>0</v>
      </c>
      <c r="F21" s="939">
        <f t="shared" si="2"/>
        <v>0</v>
      </c>
      <c r="G21" s="923"/>
      <c r="H21" s="925">
        <v>0</v>
      </c>
      <c r="I21" s="939">
        <f t="shared" si="3"/>
        <v>0</v>
      </c>
      <c r="J21" s="923" t="s">
        <v>1406</v>
      </c>
    </row>
    <row r="22" spans="1:10" s="27" customFormat="1" ht="114" customHeight="1" x14ac:dyDescent="0.25">
      <c r="A22" s="935" t="s">
        <v>46</v>
      </c>
      <c r="B22" s="936" t="s">
        <v>47</v>
      </c>
      <c r="C22" s="930" t="s">
        <v>24</v>
      </c>
      <c r="D22" s="939">
        <v>23.5</v>
      </c>
      <c r="E22" s="939">
        <v>0</v>
      </c>
      <c r="F22" s="939">
        <f t="shared" si="2"/>
        <v>0</v>
      </c>
      <c r="G22" s="937"/>
      <c r="H22" s="939">
        <v>0</v>
      </c>
      <c r="I22" s="939">
        <f t="shared" si="3"/>
        <v>0</v>
      </c>
      <c r="J22" s="923" t="s">
        <v>1407</v>
      </c>
    </row>
    <row r="23" spans="1:10" x14ac:dyDescent="0.25">
      <c r="A23" s="1801"/>
      <c r="B23" s="1804" t="s">
        <v>48</v>
      </c>
      <c r="C23" s="36" t="s">
        <v>18</v>
      </c>
      <c r="D23" s="29">
        <f>D24+D25+D26</f>
        <v>98556.5</v>
      </c>
      <c r="E23" s="29">
        <f>E24+E25+E26</f>
        <v>24831</v>
      </c>
      <c r="F23" s="55">
        <f t="shared" si="2"/>
        <v>25.194685282046336</v>
      </c>
      <c r="G23" s="1807"/>
      <c r="H23" s="29">
        <f>H24+H25+H26</f>
        <v>29292.699999999997</v>
      </c>
      <c r="I23" s="55">
        <f t="shared" si="3"/>
        <v>29.7217332190165</v>
      </c>
      <c r="J23" s="1807"/>
    </row>
    <row r="24" spans="1:10" ht="70.5" customHeight="1" x14ac:dyDescent="0.25">
      <c r="A24" s="1802"/>
      <c r="B24" s="1805"/>
      <c r="C24" s="36" t="s">
        <v>19</v>
      </c>
      <c r="D24" s="29">
        <f t="shared" ref="D24:E26" si="4">D9</f>
        <v>14764</v>
      </c>
      <c r="E24" s="29">
        <f t="shared" si="4"/>
        <v>7232.2</v>
      </c>
      <c r="F24" s="55">
        <f t="shared" si="2"/>
        <v>48.985369818477373</v>
      </c>
      <c r="G24" s="1808"/>
      <c r="H24" s="29">
        <f>H9</f>
        <v>9881</v>
      </c>
      <c r="I24" s="55">
        <f t="shared" si="3"/>
        <v>66.926307233811983</v>
      </c>
      <c r="J24" s="1808"/>
    </row>
    <row r="25" spans="1:10" ht="90" x14ac:dyDescent="0.25">
      <c r="A25" s="1802"/>
      <c r="B25" s="1805"/>
      <c r="C25" s="36" t="s">
        <v>23</v>
      </c>
      <c r="D25" s="29">
        <f t="shared" si="4"/>
        <v>37069</v>
      </c>
      <c r="E25" s="29">
        <f t="shared" si="4"/>
        <v>17598.8</v>
      </c>
      <c r="F25" s="55">
        <f t="shared" si="2"/>
        <v>47.475788394615442</v>
      </c>
      <c r="G25" s="1808"/>
      <c r="H25" s="29">
        <f>H10</f>
        <v>19411.699999999997</v>
      </c>
      <c r="I25" s="55">
        <f t="shared" si="3"/>
        <v>52.366397798699715</v>
      </c>
      <c r="J25" s="1808"/>
    </row>
    <row r="26" spans="1:10" ht="56.25" customHeight="1" x14ac:dyDescent="0.25">
      <c r="A26" s="1803"/>
      <c r="B26" s="1806"/>
      <c r="C26" s="36" t="s">
        <v>24</v>
      </c>
      <c r="D26" s="29">
        <f t="shared" si="4"/>
        <v>46723.5</v>
      </c>
      <c r="E26" s="29">
        <f t="shared" si="4"/>
        <v>0</v>
      </c>
      <c r="F26" s="55">
        <f t="shared" si="2"/>
        <v>0</v>
      </c>
      <c r="G26" s="1809"/>
      <c r="H26" s="29">
        <f>H11</f>
        <v>0</v>
      </c>
      <c r="I26" s="55">
        <f t="shared" si="3"/>
        <v>0</v>
      </c>
      <c r="J26" s="1809"/>
    </row>
    <row r="27" spans="1:10" x14ac:dyDescent="0.25">
      <c r="A27" s="1812" t="s">
        <v>49</v>
      </c>
      <c r="B27" s="1812"/>
      <c r="C27" s="1812"/>
      <c r="D27" s="1812"/>
      <c r="E27" s="1812"/>
      <c r="F27" s="1812"/>
      <c r="G27" s="1812"/>
      <c r="H27" s="1812"/>
      <c r="I27" s="1812"/>
      <c r="J27" s="1812"/>
    </row>
    <row r="28" spans="1:10" x14ac:dyDescent="0.25">
      <c r="A28" s="1813" t="s">
        <v>8</v>
      </c>
      <c r="B28" s="1814" t="s">
        <v>1408</v>
      </c>
      <c r="C28" s="932" t="s">
        <v>18</v>
      </c>
      <c r="D28" s="928">
        <f>D29</f>
        <v>26499.1</v>
      </c>
      <c r="E28" s="928">
        <f>E29</f>
        <v>16.399999999999999</v>
      </c>
      <c r="F28" s="928">
        <f>E28/D28*100</f>
        <v>6.1888894339807772E-2</v>
      </c>
      <c r="G28" s="1518"/>
      <c r="H28" s="928">
        <f>H29</f>
        <v>16.399999999999999</v>
      </c>
      <c r="I28" s="928">
        <f>H28/D28*100</f>
        <v>6.1888894339807772E-2</v>
      </c>
      <c r="J28" s="1815"/>
    </row>
    <row r="29" spans="1:10" ht="90" x14ac:dyDescent="0.25">
      <c r="A29" s="1813"/>
      <c r="B29" s="1814"/>
      <c r="C29" s="932" t="s">
        <v>23</v>
      </c>
      <c r="D29" s="928">
        <f>D31</f>
        <v>26499.1</v>
      </c>
      <c r="E29" s="928">
        <f>E31</f>
        <v>16.399999999999999</v>
      </c>
      <c r="F29" s="928">
        <f t="shared" ref="F29:F76" si="5">E29/D29*100</f>
        <v>6.1888894339807772E-2</v>
      </c>
      <c r="G29" s="1518"/>
      <c r="H29" s="928">
        <f>H30</f>
        <v>16.399999999999999</v>
      </c>
      <c r="I29" s="928">
        <f t="shared" ref="I29:I76" si="6">H29/D29*100</f>
        <v>6.1888894339807772E-2</v>
      </c>
      <c r="J29" s="1815"/>
    </row>
    <row r="30" spans="1:10" x14ac:dyDescent="0.25">
      <c r="A30" s="1816" t="s">
        <v>12</v>
      </c>
      <c r="B30" s="1817" t="s">
        <v>1409</v>
      </c>
      <c r="C30" s="934" t="s">
        <v>18</v>
      </c>
      <c r="D30" s="925">
        <f>D31</f>
        <v>26499.1</v>
      </c>
      <c r="E30" s="925">
        <f>E31</f>
        <v>16.399999999999999</v>
      </c>
      <c r="F30" s="925">
        <f t="shared" si="5"/>
        <v>6.1888894339807772E-2</v>
      </c>
      <c r="G30" s="1361" t="s">
        <v>1479</v>
      </c>
      <c r="H30" s="925">
        <f>H31</f>
        <v>16.399999999999999</v>
      </c>
      <c r="I30" s="925">
        <f t="shared" si="6"/>
        <v>6.1888894339807772E-2</v>
      </c>
      <c r="J30" s="1818"/>
    </row>
    <row r="31" spans="1:10" ht="90" customHeight="1" x14ac:dyDescent="0.25">
      <c r="A31" s="1816"/>
      <c r="B31" s="1817"/>
      <c r="C31" s="934" t="s">
        <v>23</v>
      </c>
      <c r="D31" s="925">
        <f>D32+D33+D34</f>
        <v>26499.1</v>
      </c>
      <c r="E31" s="925">
        <f>E32+E33+E34</f>
        <v>16.399999999999999</v>
      </c>
      <c r="F31" s="925">
        <f t="shared" si="5"/>
        <v>6.1888894339807772E-2</v>
      </c>
      <c r="G31" s="1361"/>
      <c r="H31" s="925">
        <f>H32+H33+H34</f>
        <v>16.399999999999999</v>
      </c>
      <c r="I31" s="925">
        <f t="shared" si="6"/>
        <v>6.1888894339807772E-2</v>
      </c>
      <c r="J31" s="1818"/>
    </row>
    <row r="32" spans="1:10" ht="129.75" customHeight="1" x14ac:dyDescent="0.25">
      <c r="A32" s="933" t="s">
        <v>93</v>
      </c>
      <c r="B32" s="934" t="s">
        <v>1840</v>
      </c>
      <c r="C32" s="930" t="s">
        <v>23</v>
      </c>
      <c r="D32" s="925">
        <v>10000</v>
      </c>
      <c r="E32" s="925">
        <v>0</v>
      </c>
      <c r="F32" s="925">
        <f t="shared" si="5"/>
        <v>0</v>
      </c>
      <c r="G32" s="923"/>
      <c r="H32" s="925">
        <v>0</v>
      </c>
      <c r="I32" s="925">
        <f t="shared" si="6"/>
        <v>0</v>
      </c>
      <c r="J32" s="923" t="s">
        <v>1410</v>
      </c>
    </row>
    <row r="33" spans="1:10" ht="211.5" customHeight="1" x14ac:dyDescent="0.25">
      <c r="A33" s="933" t="s">
        <v>94</v>
      </c>
      <c r="B33" s="934" t="s">
        <v>1841</v>
      </c>
      <c r="C33" s="930" t="s">
        <v>23</v>
      </c>
      <c r="D33" s="925">
        <v>10499.1</v>
      </c>
      <c r="E33" s="925">
        <v>16.399999999999999</v>
      </c>
      <c r="F33" s="925">
        <f t="shared" si="5"/>
        <v>0.15620386509319845</v>
      </c>
      <c r="G33" s="923" t="s">
        <v>1411</v>
      </c>
      <c r="H33" s="925">
        <v>16.399999999999999</v>
      </c>
      <c r="I33" s="925">
        <f t="shared" si="6"/>
        <v>0.15620386509319845</v>
      </c>
      <c r="J33" s="571" t="s">
        <v>1412</v>
      </c>
    </row>
    <row r="34" spans="1:10" ht="127.5" customHeight="1" x14ac:dyDescent="0.25">
      <c r="A34" s="933" t="s">
        <v>402</v>
      </c>
      <c r="B34" s="934" t="s">
        <v>1413</v>
      </c>
      <c r="C34" s="930" t="s">
        <v>23</v>
      </c>
      <c r="D34" s="925">
        <v>6000</v>
      </c>
      <c r="E34" s="925">
        <v>0</v>
      </c>
      <c r="F34" s="925">
        <f t="shared" si="5"/>
        <v>0</v>
      </c>
      <c r="G34" s="923"/>
      <c r="H34" s="925">
        <v>0</v>
      </c>
      <c r="I34" s="925">
        <f t="shared" si="6"/>
        <v>0</v>
      </c>
      <c r="J34" s="571" t="s">
        <v>1410</v>
      </c>
    </row>
    <row r="35" spans="1:10" ht="19.5" customHeight="1" x14ac:dyDescent="0.25">
      <c r="A35" s="1822" t="s">
        <v>497</v>
      </c>
      <c r="B35" s="1825" t="s">
        <v>1414</v>
      </c>
      <c r="C35" s="932" t="s">
        <v>18</v>
      </c>
      <c r="D35" s="928">
        <f>D36+D37</f>
        <v>852200.3</v>
      </c>
      <c r="E35" s="928">
        <f>E36+E37</f>
        <v>341526.60000000003</v>
      </c>
      <c r="F35" s="1219">
        <f t="shared" si="5"/>
        <v>40.075860100025785</v>
      </c>
      <c r="G35" s="1828"/>
      <c r="H35" s="928">
        <f>H36+H37</f>
        <v>272052.7</v>
      </c>
      <c r="I35" s="1219">
        <f t="shared" si="6"/>
        <v>31.923563040285245</v>
      </c>
      <c r="J35" s="1831"/>
    </row>
    <row r="36" spans="1:10" ht="72" customHeight="1" x14ac:dyDescent="0.25">
      <c r="A36" s="1823"/>
      <c r="B36" s="1826"/>
      <c r="C36" s="932" t="s">
        <v>19</v>
      </c>
      <c r="D36" s="928">
        <f>D40</f>
        <v>108774</v>
      </c>
      <c r="E36" s="928">
        <f>E40</f>
        <v>38776.9</v>
      </c>
      <c r="F36" s="1219">
        <f t="shared" si="5"/>
        <v>35.649052163200764</v>
      </c>
      <c r="G36" s="1829"/>
      <c r="H36" s="928">
        <f>H40</f>
        <v>0</v>
      </c>
      <c r="I36" s="1219">
        <f t="shared" si="6"/>
        <v>0</v>
      </c>
      <c r="J36" s="1832"/>
    </row>
    <row r="37" spans="1:10" ht="72" customHeight="1" x14ac:dyDescent="0.25">
      <c r="A37" s="1823"/>
      <c r="B37" s="1826"/>
      <c r="C37" s="932" t="s">
        <v>23</v>
      </c>
      <c r="D37" s="928">
        <f>D41+D43+D47+D58+D84</f>
        <v>743426.3</v>
      </c>
      <c r="E37" s="928">
        <f>E41+E43+E47+E58+E84</f>
        <v>302749.7</v>
      </c>
      <c r="F37" s="1219">
        <f t="shared" si="5"/>
        <v>40.723566007820814</v>
      </c>
      <c r="G37" s="1829"/>
      <c r="H37" s="928">
        <f>H41+H43+H47+H58+H84</f>
        <v>272052.7</v>
      </c>
      <c r="I37" s="1219">
        <f t="shared" si="6"/>
        <v>36.594441170563911</v>
      </c>
      <c r="J37" s="1832"/>
    </row>
    <row r="38" spans="1:10" ht="57" customHeight="1" x14ac:dyDescent="0.25">
      <c r="A38" s="1824"/>
      <c r="B38" s="1827"/>
      <c r="C38" s="932" t="s">
        <v>24</v>
      </c>
      <c r="D38" s="928">
        <f>D85</f>
        <v>0</v>
      </c>
      <c r="E38" s="928">
        <f>E85</f>
        <v>0</v>
      </c>
      <c r="F38" s="1219">
        <v>0</v>
      </c>
      <c r="G38" s="1830"/>
      <c r="H38" s="928">
        <f>H85</f>
        <v>0</v>
      </c>
      <c r="I38" s="1219">
        <v>0</v>
      </c>
      <c r="J38" s="1833"/>
    </row>
    <row r="39" spans="1:10" ht="20.25" customHeight="1" x14ac:dyDescent="0.25">
      <c r="A39" s="1819" t="s">
        <v>79</v>
      </c>
      <c r="B39" s="1820" t="s">
        <v>1842</v>
      </c>
      <c r="C39" s="930" t="s">
        <v>18</v>
      </c>
      <c r="D39" s="925">
        <f>D40+D41</f>
        <v>114499</v>
      </c>
      <c r="E39" s="925">
        <f>E40+E41</f>
        <v>40817.800000000003</v>
      </c>
      <c r="F39" s="925">
        <f t="shared" si="5"/>
        <v>35.64904496982507</v>
      </c>
      <c r="G39" s="1834" t="s">
        <v>1415</v>
      </c>
      <c r="H39" s="925">
        <f>H40+H41</f>
        <v>147.5</v>
      </c>
      <c r="I39" s="925">
        <f t="shared" si="6"/>
        <v>0.12882208578240856</v>
      </c>
      <c r="J39" s="1835" t="s">
        <v>1480</v>
      </c>
    </row>
    <row r="40" spans="1:10" ht="72.75" customHeight="1" x14ac:dyDescent="0.25">
      <c r="A40" s="1819"/>
      <c r="B40" s="1820"/>
      <c r="C40" s="930" t="s">
        <v>19</v>
      </c>
      <c r="D40" s="925">
        <v>108774</v>
      </c>
      <c r="E40" s="925">
        <v>38776.9</v>
      </c>
      <c r="F40" s="925">
        <f t="shared" si="5"/>
        <v>35.649052163200764</v>
      </c>
      <c r="G40" s="1834"/>
      <c r="H40" s="925">
        <v>0</v>
      </c>
      <c r="I40" s="925">
        <f t="shared" si="6"/>
        <v>0</v>
      </c>
      <c r="J40" s="1836"/>
    </row>
    <row r="41" spans="1:10" ht="96.75" customHeight="1" x14ac:dyDescent="0.25">
      <c r="A41" s="1819"/>
      <c r="B41" s="1820"/>
      <c r="C41" s="930" t="s">
        <v>23</v>
      </c>
      <c r="D41" s="925">
        <v>5725</v>
      </c>
      <c r="E41" s="925">
        <v>2040.9</v>
      </c>
      <c r="F41" s="925">
        <f t="shared" si="5"/>
        <v>35.648908296943233</v>
      </c>
      <c r="G41" s="1834"/>
      <c r="H41" s="925">
        <v>147.5</v>
      </c>
      <c r="I41" s="925">
        <f t="shared" si="6"/>
        <v>2.5764192139737991</v>
      </c>
      <c r="J41" s="1837"/>
    </row>
    <row r="42" spans="1:10" ht="21" customHeight="1" x14ac:dyDescent="0.25">
      <c r="A42" s="1819" t="s">
        <v>80</v>
      </c>
      <c r="B42" s="1820" t="s">
        <v>1416</v>
      </c>
      <c r="C42" s="930" t="s">
        <v>18</v>
      </c>
      <c r="D42" s="925">
        <f>D43</f>
        <v>15492</v>
      </c>
      <c r="E42" s="925">
        <f>E43</f>
        <v>494</v>
      </c>
      <c r="F42" s="925">
        <f t="shared" si="5"/>
        <v>3.1887425768138398</v>
      </c>
      <c r="G42" s="1821" t="s">
        <v>1417</v>
      </c>
      <c r="H42" s="925">
        <f>H43</f>
        <v>494</v>
      </c>
      <c r="I42" s="925">
        <f t="shared" si="6"/>
        <v>3.1887425768138398</v>
      </c>
      <c r="J42" s="1821"/>
    </row>
    <row r="43" spans="1:10" ht="87" customHeight="1" x14ac:dyDescent="0.25">
      <c r="A43" s="1819"/>
      <c r="B43" s="1820"/>
      <c r="C43" s="930" t="s">
        <v>23</v>
      </c>
      <c r="D43" s="925">
        <f>D44+D45</f>
        <v>15492</v>
      </c>
      <c r="E43" s="925">
        <f>E44+E45</f>
        <v>494</v>
      </c>
      <c r="F43" s="925">
        <f t="shared" si="5"/>
        <v>3.1887425768138398</v>
      </c>
      <c r="G43" s="1821"/>
      <c r="H43" s="925">
        <f>H44+H45</f>
        <v>494</v>
      </c>
      <c r="I43" s="925">
        <f t="shared" si="6"/>
        <v>3.1887425768138398</v>
      </c>
      <c r="J43" s="1821"/>
    </row>
    <row r="44" spans="1:10" ht="90" customHeight="1" x14ac:dyDescent="0.25">
      <c r="A44" s="948" t="s">
        <v>1418</v>
      </c>
      <c r="B44" s="38" t="s">
        <v>1843</v>
      </c>
      <c r="C44" s="38" t="s">
        <v>23</v>
      </c>
      <c r="D44" s="925">
        <v>0</v>
      </c>
      <c r="E44" s="925">
        <v>0</v>
      </c>
      <c r="F44" s="925">
        <v>0</v>
      </c>
      <c r="G44" s="39"/>
      <c r="H44" s="925">
        <v>0</v>
      </c>
      <c r="I44" s="925">
        <v>0</v>
      </c>
      <c r="J44" s="39" t="s">
        <v>855</v>
      </c>
    </row>
    <row r="45" spans="1:10" ht="89.25" customHeight="1" x14ac:dyDescent="0.25">
      <c r="A45" s="942" t="s">
        <v>1419</v>
      </c>
      <c r="B45" s="930" t="s">
        <v>1844</v>
      </c>
      <c r="C45" s="930" t="s">
        <v>23</v>
      </c>
      <c r="D45" s="925">
        <v>15492</v>
      </c>
      <c r="E45" s="925">
        <v>494</v>
      </c>
      <c r="F45" s="925">
        <f t="shared" si="5"/>
        <v>3.1887425768138398</v>
      </c>
      <c r="G45" s="39" t="s">
        <v>1420</v>
      </c>
      <c r="H45" s="925">
        <v>494</v>
      </c>
      <c r="I45" s="925">
        <f t="shared" si="6"/>
        <v>3.1887425768138398</v>
      </c>
      <c r="J45" s="39" t="s">
        <v>1421</v>
      </c>
    </row>
    <row r="46" spans="1:10" ht="18.75" customHeight="1" x14ac:dyDescent="0.25">
      <c r="A46" s="1819" t="s">
        <v>131</v>
      </c>
      <c r="B46" s="1820" t="s">
        <v>1422</v>
      </c>
      <c r="C46" s="930" t="s">
        <v>18</v>
      </c>
      <c r="D46" s="925">
        <f>D47</f>
        <v>681923.3</v>
      </c>
      <c r="E46" s="925">
        <f>E47</f>
        <v>294495.8</v>
      </c>
      <c r="F46" s="925">
        <f t="shared" si="5"/>
        <v>43.186059194633764</v>
      </c>
      <c r="G46" s="1821" t="s">
        <v>1423</v>
      </c>
      <c r="H46" s="925">
        <f>H47</f>
        <v>267839.3</v>
      </c>
      <c r="I46" s="925">
        <f t="shared" si="6"/>
        <v>39.27704186086617</v>
      </c>
      <c r="J46" s="1821"/>
    </row>
    <row r="47" spans="1:10" ht="91.5" customHeight="1" x14ac:dyDescent="0.25">
      <c r="A47" s="1819"/>
      <c r="B47" s="1820"/>
      <c r="C47" s="930" t="s">
        <v>23</v>
      </c>
      <c r="D47" s="925">
        <f>D48+D50+D52+D53+D54+D55+D56+D57</f>
        <v>681923.3</v>
      </c>
      <c r="E47" s="925">
        <f>E48+E50+E52+E53+E54+E55+E56+E57</f>
        <v>294495.8</v>
      </c>
      <c r="F47" s="925">
        <f t="shared" si="5"/>
        <v>43.186059194633764</v>
      </c>
      <c r="G47" s="1821"/>
      <c r="H47" s="925">
        <f>H48+H50+H52+H53+H54+H55+H56+H57</f>
        <v>267839.3</v>
      </c>
      <c r="I47" s="925">
        <f t="shared" si="6"/>
        <v>39.27704186086617</v>
      </c>
      <c r="J47" s="1821"/>
    </row>
    <row r="48" spans="1:10" ht="19.5" customHeight="1" x14ac:dyDescent="0.25">
      <c r="A48" s="1819" t="s">
        <v>1424</v>
      </c>
      <c r="B48" s="1820" t="s">
        <v>52</v>
      </c>
      <c r="C48" s="930" t="s">
        <v>18</v>
      </c>
      <c r="D48" s="925">
        <f>D49</f>
        <v>520329.3</v>
      </c>
      <c r="E48" s="925">
        <f>E49</f>
        <v>220905.5</v>
      </c>
      <c r="F48" s="925">
        <f t="shared" si="5"/>
        <v>42.454941514921416</v>
      </c>
      <c r="G48" s="1821" t="s">
        <v>1425</v>
      </c>
      <c r="H48" s="925">
        <f>H49</f>
        <v>212305.7</v>
      </c>
      <c r="I48" s="925">
        <f t="shared" si="6"/>
        <v>40.802180465332242</v>
      </c>
      <c r="J48" s="1821" t="s">
        <v>1426</v>
      </c>
    </row>
    <row r="49" spans="1:10" ht="88.5" customHeight="1" x14ac:dyDescent="0.25">
      <c r="A49" s="1819"/>
      <c r="B49" s="1820"/>
      <c r="C49" s="930" t="s">
        <v>23</v>
      </c>
      <c r="D49" s="925">
        <v>520329.3</v>
      </c>
      <c r="E49" s="925">
        <v>220905.5</v>
      </c>
      <c r="F49" s="925">
        <f t="shared" si="5"/>
        <v>42.454941514921416</v>
      </c>
      <c r="G49" s="1821"/>
      <c r="H49" s="925">
        <v>212305.7</v>
      </c>
      <c r="I49" s="925">
        <f t="shared" si="6"/>
        <v>40.802180465332242</v>
      </c>
      <c r="J49" s="1821"/>
    </row>
    <row r="50" spans="1:10" ht="132" customHeight="1" x14ac:dyDescent="0.25">
      <c r="A50" s="1819" t="s">
        <v>1427</v>
      </c>
      <c r="B50" s="1820" t="s">
        <v>54</v>
      </c>
      <c r="C50" s="930" t="s">
        <v>18</v>
      </c>
      <c r="D50" s="925">
        <f>D51</f>
        <v>113967.6</v>
      </c>
      <c r="E50" s="925">
        <f>E51</f>
        <v>55864</v>
      </c>
      <c r="F50" s="925">
        <f t="shared" si="5"/>
        <v>49.017440044363482</v>
      </c>
      <c r="G50" s="1821" t="s">
        <v>1428</v>
      </c>
      <c r="H50" s="925">
        <f>H51</f>
        <v>38388.300000000003</v>
      </c>
      <c r="I50" s="925">
        <f t="shared" si="6"/>
        <v>33.683520579533131</v>
      </c>
      <c r="J50" s="1821" t="s">
        <v>1429</v>
      </c>
    </row>
    <row r="51" spans="1:10" ht="331.5" customHeight="1" x14ac:dyDescent="0.25">
      <c r="A51" s="1819"/>
      <c r="B51" s="1820"/>
      <c r="C51" s="930" t="s">
        <v>23</v>
      </c>
      <c r="D51" s="925">
        <v>113967.6</v>
      </c>
      <c r="E51" s="925">
        <v>55864</v>
      </c>
      <c r="F51" s="925">
        <f t="shared" si="5"/>
        <v>49.017440044363482</v>
      </c>
      <c r="G51" s="1821"/>
      <c r="H51" s="925">
        <v>38388.300000000003</v>
      </c>
      <c r="I51" s="925">
        <f t="shared" si="6"/>
        <v>33.683520579533131</v>
      </c>
      <c r="J51" s="1821"/>
    </row>
    <row r="52" spans="1:10" ht="141" customHeight="1" x14ac:dyDescent="0.25">
      <c r="A52" s="942" t="s">
        <v>1430</v>
      </c>
      <c r="B52" s="930" t="s">
        <v>56</v>
      </c>
      <c r="C52" s="930" t="s">
        <v>23</v>
      </c>
      <c r="D52" s="925">
        <v>41488.400000000001</v>
      </c>
      <c r="E52" s="925">
        <v>15939.2</v>
      </c>
      <c r="F52" s="925">
        <f t="shared" si="5"/>
        <v>38.418449494316484</v>
      </c>
      <c r="G52" s="39" t="s">
        <v>1431</v>
      </c>
      <c r="H52" s="925">
        <v>15558.2</v>
      </c>
      <c r="I52" s="925">
        <f t="shared" si="6"/>
        <v>37.500120515614007</v>
      </c>
      <c r="J52" s="61" t="s">
        <v>1426</v>
      </c>
    </row>
    <row r="53" spans="1:10" ht="111" customHeight="1" x14ac:dyDescent="0.25">
      <c r="A53" s="942" t="s">
        <v>1432</v>
      </c>
      <c r="B53" s="930" t="s">
        <v>58</v>
      </c>
      <c r="C53" s="930" t="s">
        <v>23</v>
      </c>
      <c r="D53" s="925">
        <v>1750</v>
      </c>
      <c r="E53" s="925">
        <v>875</v>
      </c>
      <c r="F53" s="925">
        <f t="shared" si="5"/>
        <v>50</v>
      </c>
      <c r="G53" s="927" t="s">
        <v>1433</v>
      </c>
      <c r="H53" s="925">
        <v>875</v>
      </c>
      <c r="I53" s="925">
        <f t="shared" si="6"/>
        <v>50</v>
      </c>
      <c r="J53" s="61" t="s">
        <v>1426</v>
      </c>
    </row>
    <row r="54" spans="1:10" ht="88.5" customHeight="1" x14ac:dyDescent="0.25">
      <c r="A54" s="942" t="s">
        <v>1434</v>
      </c>
      <c r="B54" s="930" t="s">
        <v>59</v>
      </c>
      <c r="C54" s="930" t="s">
        <v>23</v>
      </c>
      <c r="D54" s="925">
        <v>1000</v>
      </c>
      <c r="E54" s="925">
        <v>645</v>
      </c>
      <c r="F54" s="925">
        <f t="shared" si="5"/>
        <v>64.5</v>
      </c>
      <c r="G54" s="39" t="s">
        <v>1435</v>
      </c>
      <c r="H54" s="925">
        <v>645</v>
      </c>
      <c r="I54" s="925">
        <f t="shared" si="6"/>
        <v>64.5</v>
      </c>
      <c r="J54" s="61" t="s">
        <v>1426</v>
      </c>
    </row>
    <row r="55" spans="1:10" ht="142.5" customHeight="1" x14ac:dyDescent="0.25">
      <c r="A55" s="942" t="s">
        <v>1436</v>
      </c>
      <c r="B55" s="930" t="s">
        <v>1437</v>
      </c>
      <c r="C55" s="930" t="s">
        <v>23</v>
      </c>
      <c r="D55" s="925">
        <v>1170</v>
      </c>
      <c r="E55" s="925">
        <v>0</v>
      </c>
      <c r="F55" s="925">
        <f t="shared" si="5"/>
        <v>0</v>
      </c>
      <c r="G55" s="39" t="s">
        <v>1854</v>
      </c>
      <c r="H55" s="925">
        <v>0</v>
      </c>
      <c r="I55" s="925">
        <f t="shared" si="6"/>
        <v>0</v>
      </c>
      <c r="J55" s="39" t="s">
        <v>1438</v>
      </c>
    </row>
    <row r="56" spans="1:10" ht="229.5" customHeight="1" x14ac:dyDescent="0.25">
      <c r="A56" s="942" t="s">
        <v>1439</v>
      </c>
      <c r="B56" s="930" t="s">
        <v>60</v>
      </c>
      <c r="C56" s="930" t="s">
        <v>23</v>
      </c>
      <c r="D56" s="925">
        <v>2133</v>
      </c>
      <c r="E56" s="925">
        <v>214</v>
      </c>
      <c r="F56" s="925">
        <f t="shared" si="5"/>
        <v>10.032817627754337</v>
      </c>
      <c r="G56" s="39" t="s">
        <v>1440</v>
      </c>
      <c r="H56" s="925">
        <v>14</v>
      </c>
      <c r="I56" s="925">
        <f t="shared" si="6"/>
        <v>0.65635255508673229</v>
      </c>
      <c r="J56" s="39" t="s">
        <v>1421</v>
      </c>
    </row>
    <row r="57" spans="1:10" ht="90" x14ac:dyDescent="0.25">
      <c r="A57" s="942" t="s">
        <v>1441</v>
      </c>
      <c r="B57" s="930" t="s">
        <v>61</v>
      </c>
      <c r="C57" s="930" t="s">
        <v>23</v>
      </c>
      <c r="D57" s="925">
        <v>85</v>
      </c>
      <c r="E57" s="925">
        <v>53.1</v>
      </c>
      <c r="F57" s="925">
        <f t="shared" si="5"/>
        <v>62.470588235294123</v>
      </c>
      <c r="G57" s="39" t="s">
        <v>1442</v>
      </c>
      <c r="H57" s="925">
        <v>53.1</v>
      </c>
      <c r="I57" s="925">
        <f t="shared" si="6"/>
        <v>62.470588235294123</v>
      </c>
      <c r="J57" s="39"/>
    </row>
    <row r="58" spans="1:10" ht="87.75" customHeight="1" x14ac:dyDescent="0.25">
      <c r="A58" s="942" t="s">
        <v>132</v>
      </c>
      <c r="B58" s="930" t="s">
        <v>1443</v>
      </c>
      <c r="C58" s="930" t="s">
        <v>23</v>
      </c>
      <c r="D58" s="925">
        <f>D59+D61+D62+D64+D66+D67+D69+D70+D71+D73+D75+D77</f>
        <v>31736</v>
      </c>
      <c r="E58" s="925">
        <f>E59+E61+E62+E64+E66+E67+E69+E70+E71+E73+E75+E77</f>
        <v>5095</v>
      </c>
      <c r="F58" s="925">
        <f t="shared" si="5"/>
        <v>16.054323166120493</v>
      </c>
      <c r="G58" s="926" t="s">
        <v>1444</v>
      </c>
      <c r="H58" s="925">
        <f t="shared" ref="H58" si="7">H59+H61+H62+H64+H66+H67+H69+H70+H71+H73+H75+H77</f>
        <v>2947.9</v>
      </c>
      <c r="I58" s="925">
        <f t="shared" si="6"/>
        <v>9.2888202672044375</v>
      </c>
      <c r="J58" s="39"/>
    </row>
    <row r="59" spans="1:10" ht="18" customHeight="1" x14ac:dyDescent="0.25">
      <c r="A59" s="1819" t="s">
        <v>1445</v>
      </c>
      <c r="B59" s="1820" t="s">
        <v>1845</v>
      </c>
      <c r="C59" s="930" t="s">
        <v>18</v>
      </c>
      <c r="D59" s="925">
        <f>D60</f>
        <v>13240</v>
      </c>
      <c r="E59" s="925">
        <f>E60</f>
        <v>0</v>
      </c>
      <c r="F59" s="925">
        <f t="shared" si="5"/>
        <v>0</v>
      </c>
      <c r="G59" s="1821"/>
      <c r="H59" s="925">
        <f>H60</f>
        <v>0</v>
      </c>
      <c r="I59" s="925">
        <f t="shared" si="6"/>
        <v>0</v>
      </c>
      <c r="J59" s="1821" t="s">
        <v>1446</v>
      </c>
    </row>
    <row r="60" spans="1:10" ht="97.5" customHeight="1" x14ac:dyDescent="0.25">
      <c r="A60" s="1819"/>
      <c r="B60" s="1820"/>
      <c r="C60" s="930" t="s">
        <v>23</v>
      </c>
      <c r="D60" s="925">
        <v>13240</v>
      </c>
      <c r="E60" s="925">
        <v>0</v>
      </c>
      <c r="F60" s="925">
        <f t="shared" si="5"/>
        <v>0</v>
      </c>
      <c r="G60" s="1821"/>
      <c r="H60" s="925">
        <v>0</v>
      </c>
      <c r="I60" s="925">
        <f t="shared" si="6"/>
        <v>0</v>
      </c>
      <c r="J60" s="1821"/>
    </row>
    <row r="61" spans="1:10" ht="94.5" customHeight="1" x14ac:dyDescent="0.25">
      <c r="A61" s="942" t="s">
        <v>1447</v>
      </c>
      <c r="B61" s="930" t="s">
        <v>1448</v>
      </c>
      <c r="C61" s="930" t="s">
        <v>23</v>
      </c>
      <c r="D61" s="925">
        <v>200</v>
      </c>
      <c r="E61" s="925">
        <v>198.9</v>
      </c>
      <c r="F61" s="925">
        <f t="shared" si="5"/>
        <v>99.45</v>
      </c>
      <c r="G61" s="39" t="s">
        <v>1449</v>
      </c>
      <c r="H61" s="925">
        <v>198.9</v>
      </c>
      <c r="I61" s="925">
        <f t="shared" si="6"/>
        <v>99.45</v>
      </c>
      <c r="J61" s="61"/>
    </row>
    <row r="62" spans="1:10" ht="18" customHeight="1" x14ac:dyDescent="0.25">
      <c r="A62" s="1819" t="s">
        <v>1450</v>
      </c>
      <c r="B62" s="1820" t="s">
        <v>1846</v>
      </c>
      <c r="C62" s="930" t="s">
        <v>18</v>
      </c>
      <c r="D62" s="925">
        <f>D63</f>
        <v>5000</v>
      </c>
      <c r="E62" s="925">
        <f>E63</f>
        <v>1716.2</v>
      </c>
      <c r="F62" s="925">
        <f t="shared" si="5"/>
        <v>34.323999999999998</v>
      </c>
      <c r="G62" s="1821" t="s">
        <v>1451</v>
      </c>
      <c r="H62" s="925">
        <f>H63</f>
        <v>1716.2</v>
      </c>
      <c r="I62" s="925">
        <f t="shared" si="6"/>
        <v>34.323999999999998</v>
      </c>
      <c r="J62" s="1821" t="s">
        <v>1452</v>
      </c>
    </row>
    <row r="63" spans="1:10" ht="144.75" customHeight="1" x14ac:dyDescent="0.25">
      <c r="A63" s="1819"/>
      <c r="B63" s="1820"/>
      <c r="C63" s="930" t="s">
        <v>23</v>
      </c>
      <c r="D63" s="925">
        <v>5000</v>
      </c>
      <c r="E63" s="925">
        <v>1716.2</v>
      </c>
      <c r="F63" s="925">
        <f t="shared" si="5"/>
        <v>34.323999999999998</v>
      </c>
      <c r="G63" s="1821"/>
      <c r="H63" s="925">
        <v>1716.2</v>
      </c>
      <c r="I63" s="925">
        <f t="shared" si="6"/>
        <v>34.323999999999998</v>
      </c>
      <c r="J63" s="1821"/>
    </row>
    <row r="64" spans="1:10" ht="18" customHeight="1" x14ac:dyDescent="0.25">
      <c r="A64" s="1819" t="s">
        <v>1453</v>
      </c>
      <c r="B64" s="1820" t="s">
        <v>1847</v>
      </c>
      <c r="C64" s="930" t="s">
        <v>18</v>
      </c>
      <c r="D64" s="925">
        <f>D65</f>
        <v>3630</v>
      </c>
      <c r="E64" s="925">
        <f>E65</f>
        <v>747.3</v>
      </c>
      <c r="F64" s="925">
        <f t="shared" si="5"/>
        <v>20.58677685950413</v>
      </c>
      <c r="G64" s="1361" t="s">
        <v>1855</v>
      </c>
      <c r="H64" s="925">
        <f>H65</f>
        <v>747.3</v>
      </c>
      <c r="I64" s="925">
        <f t="shared" si="6"/>
        <v>20.58677685950413</v>
      </c>
      <c r="J64" s="1839" t="s">
        <v>1421</v>
      </c>
    </row>
    <row r="65" spans="1:10" ht="210.75" customHeight="1" x14ac:dyDescent="0.25">
      <c r="A65" s="1819"/>
      <c r="B65" s="1820"/>
      <c r="C65" s="930" t="s">
        <v>23</v>
      </c>
      <c r="D65" s="925">
        <v>3630</v>
      </c>
      <c r="E65" s="925">
        <v>747.3</v>
      </c>
      <c r="F65" s="925">
        <f t="shared" si="5"/>
        <v>20.58677685950413</v>
      </c>
      <c r="G65" s="1361"/>
      <c r="H65" s="925">
        <v>747.3</v>
      </c>
      <c r="I65" s="925">
        <f t="shared" si="6"/>
        <v>20.58677685950413</v>
      </c>
      <c r="J65" s="1839"/>
    </row>
    <row r="66" spans="1:10" ht="92.25" customHeight="1" x14ac:dyDescent="0.25">
      <c r="A66" s="942" t="s">
        <v>1454</v>
      </c>
      <c r="B66" s="930" t="s">
        <v>1848</v>
      </c>
      <c r="C66" s="930" t="s">
        <v>23</v>
      </c>
      <c r="D66" s="925">
        <v>0</v>
      </c>
      <c r="E66" s="925">
        <v>0</v>
      </c>
      <c r="F66" s="925">
        <v>0</v>
      </c>
      <c r="G66" s="923"/>
      <c r="H66" s="925">
        <v>0</v>
      </c>
      <c r="I66" s="925">
        <v>0</v>
      </c>
      <c r="J66" s="923" t="s">
        <v>855</v>
      </c>
    </row>
    <row r="67" spans="1:10" ht="22.5" customHeight="1" x14ac:dyDescent="0.25">
      <c r="A67" s="1819" t="s">
        <v>1455</v>
      </c>
      <c r="B67" s="1820" t="s">
        <v>64</v>
      </c>
      <c r="C67" s="622" t="s">
        <v>18</v>
      </c>
      <c r="D67" s="925">
        <f>D68</f>
        <v>500</v>
      </c>
      <c r="E67" s="925">
        <f>E68</f>
        <v>65</v>
      </c>
      <c r="F67" s="925">
        <f t="shared" si="5"/>
        <v>13</v>
      </c>
      <c r="G67" s="1361" t="s">
        <v>1456</v>
      </c>
      <c r="H67" s="925">
        <f>H68</f>
        <v>65</v>
      </c>
      <c r="I67" s="925">
        <f t="shared" si="6"/>
        <v>13</v>
      </c>
      <c r="J67" s="1840" t="s">
        <v>1457</v>
      </c>
    </row>
    <row r="68" spans="1:10" ht="122.25" customHeight="1" x14ac:dyDescent="0.25">
      <c r="A68" s="1819"/>
      <c r="B68" s="1820"/>
      <c r="C68" s="622" t="s">
        <v>23</v>
      </c>
      <c r="D68" s="925">
        <v>500</v>
      </c>
      <c r="E68" s="925">
        <v>65</v>
      </c>
      <c r="F68" s="925">
        <f t="shared" si="5"/>
        <v>13</v>
      </c>
      <c r="G68" s="1361"/>
      <c r="H68" s="925">
        <v>65</v>
      </c>
      <c r="I68" s="925">
        <f t="shared" si="6"/>
        <v>13</v>
      </c>
      <c r="J68" s="1840"/>
    </row>
    <row r="69" spans="1:10" ht="123.75" customHeight="1" x14ac:dyDescent="0.25">
      <c r="A69" s="942" t="s">
        <v>1458</v>
      </c>
      <c r="B69" s="930" t="s">
        <v>1849</v>
      </c>
      <c r="C69" s="622" t="s">
        <v>23</v>
      </c>
      <c r="D69" s="925">
        <v>2168</v>
      </c>
      <c r="E69" s="925">
        <v>522.4</v>
      </c>
      <c r="F69" s="925">
        <f t="shared" si="5"/>
        <v>24.095940959409592</v>
      </c>
      <c r="G69" s="923" t="s">
        <v>1459</v>
      </c>
      <c r="H69" s="925">
        <v>0</v>
      </c>
      <c r="I69" s="925">
        <f t="shared" si="6"/>
        <v>0</v>
      </c>
      <c r="J69" s="571" t="s">
        <v>1421</v>
      </c>
    </row>
    <row r="70" spans="1:10" ht="91.5" customHeight="1" x14ac:dyDescent="0.25">
      <c r="A70" s="942" t="s">
        <v>1460</v>
      </c>
      <c r="B70" s="930" t="s">
        <v>1850</v>
      </c>
      <c r="C70" s="930" t="s">
        <v>23</v>
      </c>
      <c r="D70" s="925">
        <v>0</v>
      </c>
      <c r="E70" s="925">
        <v>0</v>
      </c>
      <c r="F70" s="925">
        <v>0</v>
      </c>
      <c r="G70" s="923"/>
      <c r="H70" s="925">
        <v>0</v>
      </c>
      <c r="I70" s="925">
        <v>0</v>
      </c>
      <c r="J70" s="923" t="s">
        <v>855</v>
      </c>
    </row>
    <row r="71" spans="1:10" ht="19.5" customHeight="1" x14ac:dyDescent="0.25">
      <c r="A71" s="1819" t="s">
        <v>1461</v>
      </c>
      <c r="B71" s="1820" t="s">
        <v>1851</v>
      </c>
      <c r="C71" s="622" t="s">
        <v>18</v>
      </c>
      <c r="D71" s="925">
        <f>D72</f>
        <v>2770</v>
      </c>
      <c r="E71" s="925">
        <f>E72</f>
        <v>0</v>
      </c>
      <c r="F71" s="925">
        <f t="shared" si="5"/>
        <v>0</v>
      </c>
      <c r="G71" s="1361"/>
      <c r="H71" s="925">
        <f>H72</f>
        <v>0</v>
      </c>
      <c r="I71" s="925">
        <f t="shared" si="6"/>
        <v>0</v>
      </c>
      <c r="J71" s="1361" t="s">
        <v>1462</v>
      </c>
    </row>
    <row r="72" spans="1:10" ht="91.5" customHeight="1" x14ac:dyDescent="0.25">
      <c r="A72" s="1819"/>
      <c r="B72" s="1820"/>
      <c r="C72" s="38" t="s">
        <v>23</v>
      </c>
      <c r="D72" s="925">
        <v>2770</v>
      </c>
      <c r="E72" s="925">
        <v>0</v>
      </c>
      <c r="F72" s="925">
        <f t="shared" si="5"/>
        <v>0</v>
      </c>
      <c r="G72" s="1361"/>
      <c r="H72" s="925">
        <v>0</v>
      </c>
      <c r="I72" s="925">
        <f t="shared" si="6"/>
        <v>0</v>
      </c>
      <c r="J72" s="1361"/>
    </row>
    <row r="73" spans="1:10" x14ac:dyDescent="0.25">
      <c r="A73" s="1819" t="s">
        <v>1463</v>
      </c>
      <c r="B73" s="1820" t="s">
        <v>1852</v>
      </c>
      <c r="C73" s="622" t="s">
        <v>18</v>
      </c>
      <c r="D73" s="925">
        <f>D74</f>
        <v>3568</v>
      </c>
      <c r="E73" s="925">
        <f>E74</f>
        <v>1624.7</v>
      </c>
      <c r="F73" s="925">
        <f t="shared" si="5"/>
        <v>45.53531390134529</v>
      </c>
      <c r="G73" s="1585" t="s">
        <v>1464</v>
      </c>
      <c r="H73" s="925">
        <f>H74</f>
        <v>0</v>
      </c>
      <c r="I73" s="925">
        <f t="shared" si="6"/>
        <v>0</v>
      </c>
      <c r="J73" s="1838" t="s">
        <v>1421</v>
      </c>
    </row>
    <row r="74" spans="1:10" ht="108" customHeight="1" x14ac:dyDescent="0.25">
      <c r="A74" s="1819"/>
      <c r="B74" s="1820"/>
      <c r="C74" s="38" t="s">
        <v>23</v>
      </c>
      <c r="D74" s="925">
        <v>3568</v>
      </c>
      <c r="E74" s="925">
        <v>1624.7</v>
      </c>
      <c r="F74" s="925">
        <f t="shared" si="5"/>
        <v>45.53531390134529</v>
      </c>
      <c r="G74" s="1585"/>
      <c r="H74" s="925">
        <v>0</v>
      </c>
      <c r="I74" s="925">
        <f t="shared" si="6"/>
        <v>0</v>
      </c>
      <c r="J74" s="1838"/>
    </row>
    <row r="75" spans="1:10" ht="19.5" customHeight="1" x14ac:dyDescent="0.25">
      <c r="A75" s="1819" t="s">
        <v>1465</v>
      </c>
      <c r="B75" s="1820" t="s">
        <v>65</v>
      </c>
      <c r="C75" s="622" t="s">
        <v>18</v>
      </c>
      <c r="D75" s="925">
        <f>D76</f>
        <v>660</v>
      </c>
      <c r="E75" s="925">
        <f>E76</f>
        <v>220.5</v>
      </c>
      <c r="F75" s="925">
        <f t="shared" si="5"/>
        <v>33.409090909090914</v>
      </c>
      <c r="G75" s="1821" t="s">
        <v>1466</v>
      </c>
      <c r="H75" s="925">
        <f>H76</f>
        <v>220.5</v>
      </c>
      <c r="I75" s="925">
        <f t="shared" si="6"/>
        <v>33.409090909090914</v>
      </c>
      <c r="J75" s="1821" t="s">
        <v>1421</v>
      </c>
    </row>
    <row r="76" spans="1:10" ht="93.75" customHeight="1" x14ac:dyDescent="0.25">
      <c r="A76" s="1819"/>
      <c r="B76" s="1820"/>
      <c r="C76" s="38" t="s">
        <v>23</v>
      </c>
      <c r="D76" s="925">
        <v>660</v>
      </c>
      <c r="E76" s="925">
        <v>220.5</v>
      </c>
      <c r="F76" s="925">
        <f t="shared" si="5"/>
        <v>33.409090909090914</v>
      </c>
      <c r="G76" s="1821"/>
      <c r="H76" s="925">
        <v>220.5</v>
      </c>
      <c r="I76" s="925">
        <f t="shared" si="6"/>
        <v>33.409090909090914</v>
      </c>
      <c r="J76" s="1821"/>
    </row>
    <row r="77" spans="1:10" ht="108" customHeight="1" x14ac:dyDescent="0.25">
      <c r="A77" s="948" t="s">
        <v>1467</v>
      </c>
      <c r="B77" s="38" t="s">
        <v>66</v>
      </c>
      <c r="C77" s="1847" t="s">
        <v>1468</v>
      </c>
      <c r="D77" s="1848"/>
      <c r="E77" s="1848"/>
      <c r="F77" s="1848"/>
      <c r="G77" s="1848"/>
      <c r="H77" s="1848"/>
      <c r="I77" s="1848"/>
      <c r="J77" s="1849"/>
    </row>
    <row r="78" spans="1:10" ht="55.5" customHeight="1" x14ac:dyDescent="0.25">
      <c r="A78" s="405" t="s">
        <v>1469</v>
      </c>
      <c r="B78" s="32" t="s">
        <v>67</v>
      </c>
      <c r="C78" s="1850" t="s">
        <v>1481</v>
      </c>
      <c r="D78" s="1850"/>
      <c r="E78" s="1850"/>
      <c r="F78" s="1850"/>
      <c r="G78" s="1850"/>
      <c r="H78" s="1850"/>
      <c r="I78" s="1850"/>
      <c r="J78" s="1850"/>
    </row>
    <row r="79" spans="1:10" ht="41.25" customHeight="1" x14ac:dyDescent="0.25">
      <c r="A79" s="949" t="s">
        <v>1470</v>
      </c>
      <c r="B79" s="950" t="s">
        <v>68</v>
      </c>
      <c r="C79" s="1850"/>
      <c r="D79" s="1850"/>
      <c r="E79" s="1850"/>
      <c r="F79" s="1850"/>
      <c r="G79" s="1850"/>
      <c r="H79" s="1850"/>
      <c r="I79" s="1850"/>
      <c r="J79" s="1850"/>
    </row>
    <row r="80" spans="1:10" ht="92.25" customHeight="1" x14ac:dyDescent="0.25">
      <c r="A80" s="949" t="s">
        <v>1471</v>
      </c>
      <c r="B80" s="32" t="s">
        <v>69</v>
      </c>
      <c r="C80" s="1850"/>
      <c r="D80" s="1850"/>
      <c r="E80" s="1850"/>
      <c r="F80" s="1850"/>
      <c r="G80" s="1850"/>
      <c r="H80" s="1850"/>
      <c r="I80" s="1850"/>
      <c r="J80" s="1850"/>
    </row>
    <row r="81" spans="1:10" ht="141.75" customHeight="1" x14ac:dyDescent="0.25">
      <c r="A81" s="949" t="s">
        <v>1472</v>
      </c>
      <c r="B81" s="32" t="s">
        <v>70</v>
      </c>
      <c r="C81" s="1841" t="s">
        <v>1482</v>
      </c>
      <c r="D81" s="1842"/>
      <c r="E81" s="1842"/>
      <c r="F81" s="1842"/>
      <c r="G81" s="1842"/>
      <c r="H81" s="1842"/>
      <c r="I81" s="1842"/>
      <c r="J81" s="1843"/>
    </row>
    <row r="82" spans="1:10" ht="141.75" customHeight="1" x14ac:dyDescent="0.25">
      <c r="A82" s="949" t="s">
        <v>1473</v>
      </c>
      <c r="B82" s="32" t="s">
        <v>71</v>
      </c>
      <c r="C82" s="1841" t="s">
        <v>1474</v>
      </c>
      <c r="D82" s="1842"/>
      <c r="E82" s="1842"/>
      <c r="F82" s="1842"/>
      <c r="G82" s="1842"/>
      <c r="H82" s="1842"/>
      <c r="I82" s="1842"/>
      <c r="J82" s="1843"/>
    </row>
    <row r="83" spans="1:10" ht="18" customHeight="1" x14ac:dyDescent="0.25">
      <c r="A83" s="1798" t="s">
        <v>133</v>
      </c>
      <c r="B83" s="1844" t="s">
        <v>1475</v>
      </c>
      <c r="C83" s="32" t="s">
        <v>18</v>
      </c>
      <c r="D83" s="30">
        <f>D84+D85</f>
        <v>8550</v>
      </c>
      <c r="E83" s="30">
        <f>E84+E85</f>
        <v>624</v>
      </c>
      <c r="F83" s="925">
        <f>E83/D83*100</f>
        <v>7.2982456140350873</v>
      </c>
      <c r="G83" s="1845" t="s">
        <v>1483</v>
      </c>
      <c r="H83" s="30">
        <f>H84+H85</f>
        <v>624</v>
      </c>
      <c r="I83" s="925">
        <f>H83/D83*100</f>
        <v>7.2982456140350873</v>
      </c>
      <c r="J83" s="1846"/>
    </row>
    <row r="84" spans="1:10" ht="90.75" customHeight="1" x14ac:dyDescent="0.25">
      <c r="A84" s="1798"/>
      <c r="B84" s="1844"/>
      <c r="C84" s="32" t="s">
        <v>23</v>
      </c>
      <c r="D84" s="30">
        <f>D86+D88</f>
        <v>8550</v>
      </c>
      <c r="E84" s="30">
        <f>E86</f>
        <v>624</v>
      </c>
      <c r="F84" s="925">
        <f t="shared" ref="F84:F97" si="8">E84/D84*100</f>
        <v>7.2982456140350873</v>
      </c>
      <c r="G84" s="1845"/>
      <c r="H84" s="30">
        <f>H86+H88</f>
        <v>624</v>
      </c>
      <c r="I84" s="925">
        <f t="shared" ref="I84:I97" si="9">H84/D84*100</f>
        <v>7.2982456140350873</v>
      </c>
      <c r="J84" s="1846"/>
    </row>
    <row r="85" spans="1:10" ht="54" customHeight="1" x14ac:dyDescent="0.25">
      <c r="A85" s="1798"/>
      <c r="B85" s="1844"/>
      <c r="C85" s="32" t="s">
        <v>24</v>
      </c>
      <c r="D85" s="30">
        <f>D89</f>
        <v>0</v>
      </c>
      <c r="E85" s="30">
        <f>E89</f>
        <v>0</v>
      </c>
      <c r="F85" s="925">
        <v>0</v>
      </c>
      <c r="G85" s="1845"/>
      <c r="H85" s="30">
        <f>H89</f>
        <v>0</v>
      </c>
      <c r="I85" s="925">
        <v>0</v>
      </c>
      <c r="J85" s="1846"/>
    </row>
    <row r="86" spans="1:10" ht="108" x14ac:dyDescent="0.25">
      <c r="A86" s="405" t="s">
        <v>1476</v>
      </c>
      <c r="B86" s="32" t="s">
        <v>74</v>
      </c>
      <c r="C86" s="32" t="s">
        <v>23</v>
      </c>
      <c r="D86" s="30">
        <v>1250</v>
      </c>
      <c r="E86" s="30">
        <v>624</v>
      </c>
      <c r="F86" s="925">
        <f t="shared" si="8"/>
        <v>49.919999999999995</v>
      </c>
      <c r="G86" s="407" t="s">
        <v>1484</v>
      </c>
      <c r="H86" s="30">
        <v>624</v>
      </c>
      <c r="I86" s="925">
        <f t="shared" si="9"/>
        <v>49.919999999999995</v>
      </c>
      <c r="J86" s="407" t="s">
        <v>1477</v>
      </c>
    </row>
    <row r="87" spans="1:10" ht="20.25" customHeight="1" x14ac:dyDescent="0.25">
      <c r="A87" s="1798" t="s">
        <v>1478</v>
      </c>
      <c r="B87" s="1844" t="s">
        <v>1853</v>
      </c>
      <c r="C87" s="32" t="s">
        <v>18</v>
      </c>
      <c r="D87" s="30">
        <f>D88+D89</f>
        <v>7300</v>
      </c>
      <c r="E87" s="30">
        <f>E89</f>
        <v>0</v>
      </c>
      <c r="F87" s="925">
        <f t="shared" si="8"/>
        <v>0</v>
      </c>
      <c r="G87" s="1845"/>
      <c r="H87" s="30">
        <f>H88+H89</f>
        <v>0</v>
      </c>
      <c r="I87" s="925">
        <f t="shared" si="9"/>
        <v>0</v>
      </c>
      <c r="J87" s="1797" t="s">
        <v>1446</v>
      </c>
    </row>
    <row r="88" spans="1:10" ht="89.25" customHeight="1" x14ac:dyDescent="0.25">
      <c r="A88" s="1798"/>
      <c r="B88" s="1844"/>
      <c r="C88" s="32" t="s">
        <v>23</v>
      </c>
      <c r="D88" s="30">
        <v>7300</v>
      </c>
      <c r="E88" s="30">
        <v>0</v>
      </c>
      <c r="F88" s="925">
        <f t="shared" si="8"/>
        <v>0</v>
      </c>
      <c r="G88" s="1845"/>
      <c r="H88" s="30">
        <v>0</v>
      </c>
      <c r="I88" s="925">
        <f t="shared" si="9"/>
        <v>0</v>
      </c>
      <c r="J88" s="1797"/>
    </row>
    <row r="89" spans="1:10" ht="53.25" customHeight="1" x14ac:dyDescent="0.25">
      <c r="A89" s="1798"/>
      <c r="B89" s="1844"/>
      <c r="C89" s="32" t="s">
        <v>24</v>
      </c>
      <c r="D89" s="30">
        <v>0</v>
      </c>
      <c r="E89" s="30">
        <v>0</v>
      </c>
      <c r="F89" s="925">
        <v>0</v>
      </c>
      <c r="G89" s="1845"/>
      <c r="H89" s="30">
        <v>0</v>
      </c>
      <c r="I89" s="925">
        <v>0</v>
      </c>
      <c r="J89" s="1797"/>
    </row>
    <row r="90" spans="1:10" ht="20.25" customHeight="1" x14ac:dyDescent="0.25">
      <c r="A90" s="1801"/>
      <c r="B90" s="1853" t="s">
        <v>76</v>
      </c>
      <c r="C90" s="924" t="s">
        <v>18</v>
      </c>
      <c r="D90" s="42">
        <f>D91+D92+D93</f>
        <v>878699.4</v>
      </c>
      <c r="E90" s="42">
        <f>E91+E92+E93</f>
        <v>341543.00000000006</v>
      </c>
      <c r="F90" s="928">
        <f t="shared" si="8"/>
        <v>38.869151384421116</v>
      </c>
      <c r="G90" s="1550"/>
      <c r="H90" s="42">
        <f>H91+H92+H93</f>
        <v>272069.10000000003</v>
      </c>
      <c r="I90" s="928">
        <f t="shared" si="9"/>
        <v>30.962704651898026</v>
      </c>
      <c r="J90" s="1856"/>
    </row>
    <row r="91" spans="1:10" ht="87.75" customHeight="1" x14ac:dyDescent="0.25">
      <c r="A91" s="1802"/>
      <c r="B91" s="1854"/>
      <c r="C91" s="36" t="s">
        <v>19</v>
      </c>
      <c r="D91" s="42">
        <f>D36</f>
        <v>108774</v>
      </c>
      <c r="E91" s="42">
        <f>E36</f>
        <v>38776.9</v>
      </c>
      <c r="F91" s="928">
        <f t="shared" si="8"/>
        <v>35.649052163200764</v>
      </c>
      <c r="G91" s="1551"/>
      <c r="H91" s="42">
        <f>H36</f>
        <v>0</v>
      </c>
      <c r="I91" s="928">
        <f t="shared" si="9"/>
        <v>0</v>
      </c>
      <c r="J91" s="1857"/>
    </row>
    <row r="92" spans="1:10" ht="91.5" customHeight="1" x14ac:dyDescent="0.25">
      <c r="A92" s="1802"/>
      <c r="B92" s="1854"/>
      <c r="C92" s="924" t="s">
        <v>23</v>
      </c>
      <c r="D92" s="928">
        <f>D29+D37</f>
        <v>769925.4</v>
      </c>
      <c r="E92" s="928">
        <f>E29+E37</f>
        <v>302766.10000000003</v>
      </c>
      <c r="F92" s="928">
        <f t="shared" si="8"/>
        <v>39.324082566960392</v>
      </c>
      <c r="G92" s="1551"/>
      <c r="H92" s="928">
        <f>H29+H37</f>
        <v>272069.10000000003</v>
      </c>
      <c r="I92" s="928">
        <f t="shared" si="9"/>
        <v>35.337072916415025</v>
      </c>
      <c r="J92" s="1857"/>
    </row>
    <row r="93" spans="1:10" ht="57.75" customHeight="1" x14ac:dyDescent="0.25">
      <c r="A93" s="1803"/>
      <c r="B93" s="1855"/>
      <c r="C93" s="924" t="s">
        <v>24</v>
      </c>
      <c r="D93" s="928">
        <f>D38</f>
        <v>0</v>
      </c>
      <c r="E93" s="928">
        <f>E38</f>
        <v>0</v>
      </c>
      <c r="F93" s="928">
        <v>0</v>
      </c>
      <c r="G93" s="1552"/>
      <c r="H93" s="928">
        <f>H38</f>
        <v>0</v>
      </c>
      <c r="I93" s="928">
        <v>0</v>
      </c>
      <c r="J93" s="1858"/>
    </row>
    <row r="94" spans="1:10" x14ac:dyDescent="0.25">
      <c r="A94" s="1851"/>
      <c r="B94" s="1852" t="s">
        <v>29</v>
      </c>
      <c r="C94" s="36" t="s">
        <v>18</v>
      </c>
      <c r="D94" s="29">
        <f>D95+D96+D97</f>
        <v>977255.9</v>
      </c>
      <c r="E94" s="29">
        <f>E95+E96+E97</f>
        <v>366374</v>
      </c>
      <c r="F94" s="928">
        <f t="shared" si="8"/>
        <v>37.490078084972424</v>
      </c>
      <c r="G94" s="1846"/>
      <c r="H94" s="29">
        <f>H95+H96+H97</f>
        <v>301361.80000000005</v>
      </c>
      <c r="I94" s="928">
        <f t="shared" si="9"/>
        <v>30.837552374971594</v>
      </c>
      <c r="J94" s="1846"/>
    </row>
    <row r="95" spans="1:10" ht="90" x14ac:dyDescent="0.25">
      <c r="A95" s="1851"/>
      <c r="B95" s="1852"/>
      <c r="C95" s="36" t="s">
        <v>19</v>
      </c>
      <c r="D95" s="29">
        <f t="shared" ref="D95:E97" si="10">D24+D91</f>
        <v>123538</v>
      </c>
      <c r="E95" s="29">
        <f t="shared" si="10"/>
        <v>46009.1</v>
      </c>
      <c r="F95" s="928">
        <f t="shared" si="8"/>
        <v>37.242872638378472</v>
      </c>
      <c r="G95" s="1846"/>
      <c r="H95" s="29">
        <f>H24+H91</f>
        <v>9881</v>
      </c>
      <c r="I95" s="928">
        <f t="shared" si="9"/>
        <v>7.9983486862341957</v>
      </c>
      <c r="J95" s="1846"/>
    </row>
    <row r="96" spans="1:10" ht="90" x14ac:dyDescent="0.25">
      <c r="A96" s="1851"/>
      <c r="B96" s="1852"/>
      <c r="C96" s="36" t="s">
        <v>23</v>
      </c>
      <c r="D96" s="29">
        <f t="shared" si="10"/>
        <v>806994.4</v>
      </c>
      <c r="E96" s="29">
        <f t="shared" si="10"/>
        <v>320364.90000000002</v>
      </c>
      <c r="F96" s="928">
        <f t="shared" si="8"/>
        <v>39.698528267358483</v>
      </c>
      <c r="G96" s="1846"/>
      <c r="H96" s="29">
        <f>H25+H92</f>
        <v>291480.80000000005</v>
      </c>
      <c r="I96" s="928">
        <f t="shared" si="9"/>
        <v>36.119308882440826</v>
      </c>
      <c r="J96" s="1846"/>
    </row>
    <row r="97" spans="1:10" ht="51.75" customHeight="1" x14ac:dyDescent="0.25">
      <c r="A97" s="1851"/>
      <c r="B97" s="1852"/>
      <c r="C97" s="36" t="s">
        <v>24</v>
      </c>
      <c r="D97" s="29">
        <f t="shared" si="10"/>
        <v>46723.5</v>
      </c>
      <c r="E97" s="29">
        <f t="shared" si="10"/>
        <v>0</v>
      </c>
      <c r="F97" s="928">
        <f t="shared" si="8"/>
        <v>0</v>
      </c>
      <c r="G97" s="1846"/>
      <c r="H97" s="29">
        <f>H26+H93</f>
        <v>0</v>
      </c>
      <c r="I97" s="928">
        <f t="shared" si="9"/>
        <v>0</v>
      </c>
      <c r="J97" s="1846"/>
    </row>
  </sheetData>
  <mergeCells count="106">
    <mergeCell ref="A94:A97"/>
    <mergeCell ref="B94:B97"/>
    <mergeCell ref="G94:G97"/>
    <mergeCell ref="J94:J97"/>
    <mergeCell ref="A87:A89"/>
    <mergeCell ref="B87:B89"/>
    <mergeCell ref="G87:G89"/>
    <mergeCell ref="J87:J89"/>
    <mergeCell ref="A90:A93"/>
    <mergeCell ref="B90:B93"/>
    <mergeCell ref="G90:G93"/>
    <mergeCell ref="J90:J93"/>
    <mergeCell ref="C81:J81"/>
    <mergeCell ref="C82:J82"/>
    <mergeCell ref="A83:A85"/>
    <mergeCell ref="B83:B85"/>
    <mergeCell ref="G83:G85"/>
    <mergeCell ref="J83:J85"/>
    <mergeCell ref="A75:A76"/>
    <mergeCell ref="B75:B76"/>
    <mergeCell ref="G75:G76"/>
    <mergeCell ref="J75:J76"/>
    <mergeCell ref="C77:J77"/>
    <mergeCell ref="C78:J80"/>
    <mergeCell ref="A71:A72"/>
    <mergeCell ref="B71:B72"/>
    <mergeCell ref="G71:G72"/>
    <mergeCell ref="J71:J72"/>
    <mergeCell ref="A73:A74"/>
    <mergeCell ref="B73:B74"/>
    <mergeCell ref="G73:G74"/>
    <mergeCell ref="J73:J74"/>
    <mergeCell ref="A64:A65"/>
    <mergeCell ref="B64:B65"/>
    <mergeCell ref="G64:G65"/>
    <mergeCell ref="J64:J65"/>
    <mergeCell ref="A67:A68"/>
    <mergeCell ref="B67:B68"/>
    <mergeCell ref="G67:G68"/>
    <mergeCell ref="J67:J68"/>
    <mergeCell ref="A59:A60"/>
    <mergeCell ref="B59:B60"/>
    <mergeCell ref="G59:G60"/>
    <mergeCell ref="J59:J60"/>
    <mergeCell ref="A62:A63"/>
    <mergeCell ref="B62:B63"/>
    <mergeCell ref="G62:G63"/>
    <mergeCell ref="J62:J63"/>
    <mergeCell ref="A48:A49"/>
    <mergeCell ref="B48:B49"/>
    <mergeCell ref="G48:G49"/>
    <mergeCell ref="J48:J49"/>
    <mergeCell ref="A50:A51"/>
    <mergeCell ref="B50:B51"/>
    <mergeCell ref="G50:G51"/>
    <mergeCell ref="J50:J51"/>
    <mergeCell ref="A42:A43"/>
    <mergeCell ref="B42:B43"/>
    <mergeCell ref="G42:G43"/>
    <mergeCell ref="J42:J43"/>
    <mergeCell ref="A46:A47"/>
    <mergeCell ref="B46:B47"/>
    <mergeCell ref="G46:G47"/>
    <mergeCell ref="J46:J47"/>
    <mergeCell ref="A35:A38"/>
    <mergeCell ref="B35:B38"/>
    <mergeCell ref="G35:G38"/>
    <mergeCell ref="J35:J38"/>
    <mergeCell ref="A39:A41"/>
    <mergeCell ref="B39:B41"/>
    <mergeCell ref="G39:G41"/>
    <mergeCell ref="J39:J41"/>
    <mergeCell ref="A27:J27"/>
    <mergeCell ref="A28:A29"/>
    <mergeCell ref="B28:B29"/>
    <mergeCell ref="G28:G29"/>
    <mergeCell ref="J28:J29"/>
    <mergeCell ref="A30:A31"/>
    <mergeCell ref="B30:B31"/>
    <mergeCell ref="G30:G31"/>
    <mergeCell ref="J30:J31"/>
    <mergeCell ref="A19:A20"/>
    <mergeCell ref="B19:B20"/>
    <mergeCell ref="G19:G20"/>
    <mergeCell ref="J19:J20"/>
    <mergeCell ref="A23:A26"/>
    <mergeCell ref="B23:B26"/>
    <mergeCell ref="G23:G26"/>
    <mergeCell ref="J23:J26"/>
    <mergeCell ref="A15:A17"/>
    <mergeCell ref="B15:B17"/>
    <mergeCell ref="G15:G17"/>
    <mergeCell ref="J15:J17"/>
    <mergeCell ref="A12:A14"/>
    <mergeCell ref="B12:B14"/>
    <mergeCell ref="G12:G14"/>
    <mergeCell ref="J12:J14"/>
    <mergeCell ref="A1:J1"/>
    <mergeCell ref="A2:J2"/>
    <mergeCell ref="A3:J3"/>
    <mergeCell ref="A4:J4"/>
    <mergeCell ref="A7:J7"/>
    <mergeCell ref="A8:A11"/>
    <mergeCell ref="B8:B11"/>
    <mergeCell ref="G8:G11"/>
    <mergeCell ref="J8:J11"/>
  </mergeCells>
  <pageMargins left="0.78740157480314965" right="0.39370078740157483" top="0.78740157480314965" bottom="0.78740157480314965" header="0.31496062992125984" footer="0.39370078740157483"/>
  <pageSetup paperSize="9" scale="62" firstPageNumber="181" orientation="landscape" useFirstPageNumber="1" r:id="rId1"/>
  <headerFooter>
    <oddFooter>&amp;R&amp;"Arial,обычный"&amp;14&amp;P</oddFooter>
  </headerFooter>
  <rowBreaks count="6" manualBreakCount="6">
    <brk id="14" max="16383" man="1"/>
    <brk id="22" max="16383" man="1"/>
    <brk id="41" max="16383" man="1"/>
    <brk id="49" max="16383" man="1"/>
    <brk id="77" max="16383" man="1"/>
    <brk id="8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2:J96"/>
  <sheetViews>
    <sheetView topLeftCell="A88" zoomScale="50" zoomScaleNormal="50" zoomScalePageLayoutView="40" workbookViewId="0">
      <selection activeCell="J109" sqref="J109"/>
    </sheetView>
  </sheetViews>
  <sheetFormatPr defaultRowHeight="15" x14ac:dyDescent="0.25"/>
  <cols>
    <col min="1" max="1" width="8.7109375" style="1115" customWidth="1"/>
    <col min="2" max="2" width="44.5703125" style="1115" customWidth="1"/>
    <col min="3" max="3" width="15.7109375" style="1115" customWidth="1"/>
    <col min="4" max="5" width="17.7109375" style="1115" customWidth="1"/>
    <col min="6" max="6" width="13.7109375" style="1115" customWidth="1"/>
    <col min="7" max="7" width="35.7109375" style="1115" customWidth="1"/>
    <col min="8" max="8" width="17.7109375" style="1115" customWidth="1"/>
    <col min="9" max="9" width="13.7109375" style="1115" customWidth="1"/>
    <col min="10" max="10" width="30.7109375" style="1115" customWidth="1"/>
    <col min="11" max="16384" width="9.140625" style="1115"/>
  </cols>
  <sheetData>
    <row r="2" spans="1:10" ht="43.5" customHeight="1" x14ac:dyDescent="0.25">
      <c r="A2" s="1358" t="s">
        <v>1562</v>
      </c>
      <c r="B2" s="1358"/>
      <c r="C2" s="1358"/>
      <c r="D2" s="1358"/>
      <c r="E2" s="1358"/>
      <c r="F2" s="1358"/>
      <c r="G2" s="1358"/>
      <c r="H2" s="1358"/>
      <c r="I2" s="1358"/>
      <c r="J2" s="1358"/>
    </row>
    <row r="3" spans="1:10" ht="23.25" customHeight="1" x14ac:dyDescent="0.25">
      <c r="A3" s="1358" t="s">
        <v>735</v>
      </c>
      <c r="B3" s="1358"/>
      <c r="C3" s="1358"/>
      <c r="D3" s="1358"/>
      <c r="E3" s="1358"/>
      <c r="F3" s="1358"/>
      <c r="G3" s="1358"/>
      <c r="H3" s="1358"/>
      <c r="I3" s="1358"/>
      <c r="J3" s="1358"/>
    </row>
    <row r="4" spans="1:10" ht="20.45" customHeight="1" x14ac:dyDescent="0.25">
      <c r="A4" s="1358" t="s">
        <v>915</v>
      </c>
      <c r="B4" s="1358"/>
      <c r="C4" s="1358"/>
      <c r="D4" s="1358"/>
      <c r="E4" s="1358"/>
      <c r="F4" s="1358"/>
      <c r="G4" s="1358"/>
      <c r="H4" s="1358"/>
      <c r="I4" s="1358"/>
      <c r="J4" s="1358"/>
    </row>
    <row r="5" spans="1:10" ht="10.5" customHeight="1" x14ac:dyDescent="0.25">
      <c r="A5" s="320"/>
      <c r="B5" s="321"/>
      <c r="C5" s="321"/>
      <c r="D5" s="321"/>
      <c r="E5" s="321"/>
      <c r="F5" s="321"/>
      <c r="G5" s="952"/>
      <c r="H5" s="952"/>
      <c r="I5" s="952"/>
      <c r="J5" s="952"/>
    </row>
    <row r="6" spans="1:10" ht="117.75" customHeight="1" x14ac:dyDescent="0.25">
      <c r="A6" s="973" t="s">
        <v>1</v>
      </c>
      <c r="B6" s="973" t="s">
        <v>2</v>
      </c>
      <c r="C6" s="973" t="s">
        <v>440</v>
      </c>
      <c r="D6" s="973" t="s">
        <v>866</v>
      </c>
      <c r="E6" s="973" t="s">
        <v>916</v>
      </c>
      <c r="F6" s="973" t="s">
        <v>4</v>
      </c>
      <c r="G6" s="973" t="s">
        <v>456</v>
      </c>
      <c r="H6" s="973" t="s">
        <v>917</v>
      </c>
      <c r="I6" s="973" t="s">
        <v>6</v>
      </c>
      <c r="J6" s="973" t="s">
        <v>508</v>
      </c>
    </row>
    <row r="7" spans="1:10" ht="18" customHeight="1" x14ac:dyDescent="0.25">
      <c r="A7" s="973">
        <v>1</v>
      </c>
      <c r="B7" s="973">
        <v>2</v>
      </c>
      <c r="C7" s="973">
        <v>3</v>
      </c>
      <c r="D7" s="973">
        <v>4</v>
      </c>
      <c r="E7" s="973">
        <v>5</v>
      </c>
      <c r="F7" s="973">
        <v>6</v>
      </c>
      <c r="G7" s="973">
        <v>7</v>
      </c>
      <c r="H7" s="973">
        <v>8</v>
      </c>
      <c r="I7" s="973">
        <v>9</v>
      </c>
      <c r="J7" s="973">
        <v>10</v>
      </c>
    </row>
    <row r="8" spans="1:10" ht="58.35" customHeight="1" x14ac:dyDescent="0.25">
      <c r="A8" s="1376" t="s">
        <v>736</v>
      </c>
      <c r="B8" s="1376"/>
      <c r="C8" s="1376"/>
      <c r="D8" s="1376"/>
      <c r="E8" s="1376"/>
      <c r="F8" s="1376"/>
      <c r="G8" s="1376"/>
      <c r="H8" s="1376"/>
      <c r="I8" s="1376"/>
      <c r="J8" s="1376"/>
    </row>
    <row r="9" spans="1:10" ht="168" customHeight="1" x14ac:dyDescent="0.25">
      <c r="A9" s="955" t="s">
        <v>10</v>
      </c>
      <c r="B9" s="957" t="s">
        <v>802</v>
      </c>
      <c r="C9" s="1153" t="s">
        <v>1688</v>
      </c>
      <c r="D9" s="323">
        <v>0</v>
      </c>
      <c r="E9" s="323">
        <v>0</v>
      </c>
      <c r="F9" s="323">
        <v>0</v>
      </c>
      <c r="G9" s="323"/>
      <c r="H9" s="323">
        <v>0</v>
      </c>
      <c r="I9" s="323">
        <v>0</v>
      </c>
      <c r="J9" s="323"/>
    </row>
    <row r="10" spans="1:10" ht="328.5" customHeight="1" x14ac:dyDescent="0.25">
      <c r="A10" s="954" t="s">
        <v>25</v>
      </c>
      <c r="B10" s="953" t="s">
        <v>737</v>
      </c>
      <c r="C10" s="330" t="s">
        <v>1688</v>
      </c>
      <c r="D10" s="959">
        <v>0</v>
      </c>
      <c r="E10" s="959">
        <v>0</v>
      </c>
      <c r="F10" s="959">
        <v>0</v>
      </c>
      <c r="G10" s="958" t="s">
        <v>1689</v>
      </c>
      <c r="H10" s="959">
        <v>0</v>
      </c>
      <c r="I10" s="959">
        <v>0</v>
      </c>
      <c r="J10" s="330"/>
    </row>
    <row r="11" spans="1:10" ht="312" customHeight="1" x14ac:dyDescent="0.25">
      <c r="A11" s="954" t="s">
        <v>35</v>
      </c>
      <c r="B11" s="1133" t="s">
        <v>738</v>
      </c>
      <c r="C11" s="330" t="s">
        <v>1688</v>
      </c>
      <c r="D11" s="959">
        <v>0</v>
      </c>
      <c r="E11" s="959">
        <v>0</v>
      </c>
      <c r="F11" s="959">
        <v>0</v>
      </c>
      <c r="G11" s="958" t="s">
        <v>1690</v>
      </c>
      <c r="H11" s="959">
        <v>0</v>
      </c>
      <c r="I11" s="959">
        <v>0</v>
      </c>
      <c r="J11" s="330"/>
    </row>
    <row r="12" spans="1:10" ht="387" customHeight="1" x14ac:dyDescent="0.25">
      <c r="A12" s="1444"/>
      <c r="B12" s="1859" t="s">
        <v>1691</v>
      </c>
      <c r="C12" s="1499"/>
      <c r="D12" s="1499"/>
      <c r="E12" s="1499"/>
      <c r="F12" s="1499"/>
      <c r="G12" s="1498" t="s">
        <v>1692</v>
      </c>
      <c r="H12" s="1499"/>
      <c r="I12" s="1499"/>
      <c r="J12" s="1499"/>
    </row>
    <row r="13" spans="1:10" ht="87" customHeight="1" x14ac:dyDescent="0.25">
      <c r="A13" s="1444"/>
      <c r="B13" s="1859"/>
      <c r="C13" s="1499"/>
      <c r="D13" s="1499"/>
      <c r="E13" s="1499"/>
      <c r="F13" s="1499"/>
      <c r="G13" s="1498"/>
      <c r="H13" s="1499"/>
      <c r="I13" s="1499"/>
      <c r="J13" s="1499"/>
    </row>
    <row r="14" spans="1:10" ht="22.5" customHeight="1" x14ac:dyDescent="0.25">
      <c r="A14" s="1505" t="s">
        <v>14</v>
      </c>
      <c r="B14" s="1442" t="s">
        <v>739</v>
      </c>
      <c r="C14" s="322" t="s">
        <v>18</v>
      </c>
      <c r="D14" s="323">
        <f>D15+D16</f>
        <v>237098.8</v>
      </c>
      <c r="E14" s="323">
        <f>E15+E16</f>
        <v>113672.6</v>
      </c>
      <c r="F14" s="325">
        <f>E14/D14*100</f>
        <v>47.943135941641216</v>
      </c>
      <c r="G14" s="326"/>
      <c r="H14" s="323">
        <f>H15+H16</f>
        <v>115606.2</v>
      </c>
      <c r="I14" s="325">
        <f>H14/D14*100</f>
        <v>48.758660946407147</v>
      </c>
      <c r="J14" s="1154"/>
    </row>
    <row r="15" spans="1:10" ht="90" customHeight="1" x14ac:dyDescent="0.25">
      <c r="A15" s="1505"/>
      <c r="B15" s="1442"/>
      <c r="C15" s="322" t="s">
        <v>19</v>
      </c>
      <c r="D15" s="323">
        <f>D18+D21+D26</f>
        <v>0</v>
      </c>
      <c r="E15" s="323">
        <f>E18+E21+E26</f>
        <v>0</v>
      </c>
      <c r="F15" s="325">
        <v>0</v>
      </c>
      <c r="G15" s="326"/>
      <c r="H15" s="323">
        <f>H18+H21+H26</f>
        <v>0</v>
      </c>
      <c r="I15" s="325">
        <v>0</v>
      </c>
      <c r="J15" s="1154"/>
    </row>
    <row r="16" spans="1:10" ht="91.5" customHeight="1" x14ac:dyDescent="0.25">
      <c r="A16" s="1505"/>
      <c r="B16" s="1442"/>
      <c r="C16" s="322" t="s">
        <v>23</v>
      </c>
      <c r="D16" s="323">
        <f>D19+D22+D23+D24+D27</f>
        <v>237098.8</v>
      </c>
      <c r="E16" s="323">
        <f>E19+E22+E23+E24+E27</f>
        <v>113672.6</v>
      </c>
      <c r="F16" s="325">
        <f t="shared" ref="F16:F39" si="0">E16/D16*100</f>
        <v>47.943135941641216</v>
      </c>
      <c r="G16" s="326"/>
      <c r="H16" s="323">
        <f>H19+H22+H23+H24+H27</f>
        <v>115606.2</v>
      </c>
      <c r="I16" s="325">
        <f t="shared" ref="I16:I48" si="1">H16/D16*100</f>
        <v>48.758660946407147</v>
      </c>
      <c r="J16" s="1154"/>
    </row>
    <row r="17" spans="1:10" ht="27.6" customHeight="1" x14ac:dyDescent="0.25">
      <c r="A17" s="1716" t="s">
        <v>15</v>
      </c>
      <c r="B17" s="1859" t="s">
        <v>740</v>
      </c>
      <c r="C17" s="962" t="s">
        <v>18</v>
      </c>
      <c r="D17" s="960">
        <f>D18+D19</f>
        <v>0</v>
      </c>
      <c r="E17" s="327">
        <f>E18+E19</f>
        <v>0</v>
      </c>
      <c r="F17" s="327">
        <v>0</v>
      </c>
      <c r="G17" s="1502"/>
      <c r="H17" s="327">
        <f>H18+H19</f>
        <v>0</v>
      </c>
      <c r="I17" s="327">
        <v>0</v>
      </c>
      <c r="J17" s="1498" t="s">
        <v>1693</v>
      </c>
    </row>
    <row r="18" spans="1:10" ht="87.75" customHeight="1" x14ac:dyDescent="0.25">
      <c r="A18" s="1716"/>
      <c r="B18" s="1859"/>
      <c r="C18" s="962" t="s">
        <v>19</v>
      </c>
      <c r="D18" s="960">
        <v>0</v>
      </c>
      <c r="E18" s="327">
        <v>0</v>
      </c>
      <c r="F18" s="327">
        <v>0</v>
      </c>
      <c r="G18" s="1502"/>
      <c r="H18" s="327">
        <v>0</v>
      </c>
      <c r="I18" s="327">
        <v>0</v>
      </c>
      <c r="J18" s="1498"/>
    </row>
    <row r="19" spans="1:10" ht="123" customHeight="1" x14ac:dyDescent="0.25">
      <c r="A19" s="1716"/>
      <c r="B19" s="1859"/>
      <c r="C19" s="962" t="s">
        <v>23</v>
      </c>
      <c r="D19" s="960">
        <v>0</v>
      </c>
      <c r="E19" s="327">
        <v>0</v>
      </c>
      <c r="F19" s="327">
        <v>0</v>
      </c>
      <c r="G19" s="1502"/>
      <c r="H19" s="327">
        <v>0</v>
      </c>
      <c r="I19" s="327">
        <v>0</v>
      </c>
      <c r="J19" s="1498"/>
    </row>
    <row r="20" spans="1:10" ht="24" customHeight="1" x14ac:dyDescent="0.25">
      <c r="A20" s="1716" t="s">
        <v>28</v>
      </c>
      <c r="B20" s="1859" t="s">
        <v>741</v>
      </c>
      <c r="C20" s="962" t="s">
        <v>18</v>
      </c>
      <c r="D20" s="960">
        <f>D21+D22</f>
        <v>0</v>
      </c>
      <c r="E20" s="960">
        <f>E21+E22</f>
        <v>0</v>
      </c>
      <c r="F20" s="327">
        <v>0</v>
      </c>
      <c r="G20" s="1501"/>
      <c r="H20" s="960">
        <f>H21+H22</f>
        <v>0</v>
      </c>
      <c r="I20" s="327">
        <v>0</v>
      </c>
      <c r="J20" s="1498" t="s">
        <v>1694</v>
      </c>
    </row>
    <row r="21" spans="1:10" ht="73.5" customHeight="1" x14ac:dyDescent="0.25">
      <c r="A21" s="1716"/>
      <c r="B21" s="1859"/>
      <c r="C21" s="962" t="s">
        <v>19</v>
      </c>
      <c r="D21" s="960">
        <v>0</v>
      </c>
      <c r="E21" s="327">
        <v>0</v>
      </c>
      <c r="F21" s="327">
        <v>0</v>
      </c>
      <c r="G21" s="1501"/>
      <c r="H21" s="327">
        <v>0</v>
      </c>
      <c r="I21" s="327">
        <v>0</v>
      </c>
      <c r="J21" s="1498"/>
    </row>
    <row r="22" spans="1:10" ht="93" customHeight="1" x14ac:dyDescent="0.25">
      <c r="A22" s="1716"/>
      <c r="B22" s="1859"/>
      <c r="C22" s="962" t="s">
        <v>23</v>
      </c>
      <c r="D22" s="960">
        <v>0</v>
      </c>
      <c r="E22" s="327">
        <v>0</v>
      </c>
      <c r="F22" s="327">
        <v>0</v>
      </c>
      <c r="G22" s="1501"/>
      <c r="H22" s="327">
        <v>0</v>
      </c>
      <c r="I22" s="327">
        <v>0</v>
      </c>
      <c r="J22" s="1498"/>
    </row>
    <row r="23" spans="1:10" ht="186" customHeight="1" x14ac:dyDescent="0.25">
      <c r="A23" s="329" t="s">
        <v>362</v>
      </c>
      <c r="B23" s="468" t="s">
        <v>742</v>
      </c>
      <c r="C23" s="962" t="s">
        <v>23</v>
      </c>
      <c r="D23" s="960">
        <v>232055.8</v>
      </c>
      <c r="E23" s="327">
        <v>113132.3</v>
      </c>
      <c r="F23" s="327">
        <f t="shared" si="0"/>
        <v>48.752196669938876</v>
      </c>
      <c r="G23" s="961" t="s">
        <v>1695</v>
      </c>
      <c r="H23" s="327">
        <v>115065.9</v>
      </c>
      <c r="I23" s="327">
        <f t="shared" si="1"/>
        <v>49.585444535322971</v>
      </c>
      <c r="J23" s="328" t="s">
        <v>1696</v>
      </c>
    </row>
    <row r="24" spans="1:10" ht="156" customHeight="1" x14ac:dyDescent="0.25">
      <c r="A24" s="329" t="s">
        <v>364</v>
      </c>
      <c r="B24" s="468" t="s">
        <v>743</v>
      </c>
      <c r="C24" s="962" t="s">
        <v>23</v>
      </c>
      <c r="D24" s="960">
        <v>5043</v>
      </c>
      <c r="E24" s="327">
        <v>540.29999999999995</v>
      </c>
      <c r="F24" s="327">
        <f t="shared" si="0"/>
        <v>10.713860797144555</v>
      </c>
      <c r="G24" s="961" t="s">
        <v>1697</v>
      </c>
      <c r="H24" s="327">
        <v>540.29999999999995</v>
      </c>
      <c r="I24" s="327">
        <f t="shared" si="1"/>
        <v>10.713860797144555</v>
      </c>
      <c r="J24" s="328" t="s">
        <v>1491</v>
      </c>
    </row>
    <row r="25" spans="1:10" ht="21.75" customHeight="1" x14ac:dyDescent="0.25">
      <c r="A25" s="1716" t="s">
        <v>365</v>
      </c>
      <c r="B25" s="1859" t="s">
        <v>744</v>
      </c>
      <c r="C25" s="962" t="s">
        <v>18</v>
      </c>
      <c r="D25" s="960">
        <f>D26+D27</f>
        <v>0</v>
      </c>
      <c r="E25" s="960">
        <f>E26+E27</f>
        <v>0</v>
      </c>
      <c r="F25" s="327">
        <v>0</v>
      </c>
      <c r="G25" s="1502" t="s">
        <v>1698</v>
      </c>
      <c r="H25" s="960">
        <f>H26+H27</f>
        <v>0</v>
      </c>
      <c r="I25" s="327">
        <v>0</v>
      </c>
      <c r="J25" s="1498" t="s">
        <v>1699</v>
      </c>
    </row>
    <row r="26" spans="1:10" ht="123.75" customHeight="1" x14ac:dyDescent="0.25">
      <c r="A26" s="1716"/>
      <c r="B26" s="1859"/>
      <c r="C26" s="962" t="s">
        <v>19</v>
      </c>
      <c r="D26" s="960">
        <v>0</v>
      </c>
      <c r="E26" s="327">
        <v>0</v>
      </c>
      <c r="F26" s="327">
        <v>0</v>
      </c>
      <c r="G26" s="1502"/>
      <c r="H26" s="960">
        <v>0</v>
      </c>
      <c r="I26" s="327">
        <v>0</v>
      </c>
      <c r="J26" s="1498"/>
    </row>
    <row r="27" spans="1:10" ht="162.75" customHeight="1" x14ac:dyDescent="0.25">
      <c r="A27" s="1716"/>
      <c r="B27" s="1859"/>
      <c r="C27" s="962" t="s">
        <v>23</v>
      </c>
      <c r="D27" s="960">
        <v>0</v>
      </c>
      <c r="E27" s="327">
        <v>0</v>
      </c>
      <c r="F27" s="327">
        <v>0</v>
      </c>
      <c r="G27" s="1502"/>
      <c r="H27" s="960">
        <v>0</v>
      </c>
      <c r="I27" s="327">
        <v>0</v>
      </c>
      <c r="J27" s="1498"/>
    </row>
    <row r="28" spans="1:10" ht="21.75" customHeight="1" x14ac:dyDescent="0.25">
      <c r="A28" s="1505" t="s">
        <v>16</v>
      </c>
      <c r="B28" s="1442" t="s">
        <v>745</v>
      </c>
      <c r="C28" s="322" t="s">
        <v>18</v>
      </c>
      <c r="D28" s="325">
        <f>D29+D30</f>
        <v>221</v>
      </c>
      <c r="E28" s="325">
        <f>E29+E30</f>
        <v>0</v>
      </c>
      <c r="F28" s="325">
        <v>0</v>
      </c>
      <c r="G28" s="326"/>
      <c r="H28" s="325">
        <f>H29+H30</f>
        <v>0</v>
      </c>
      <c r="I28" s="325">
        <v>0</v>
      </c>
      <c r="J28" s="1154"/>
    </row>
    <row r="29" spans="1:10" ht="88.5" customHeight="1" x14ac:dyDescent="0.25">
      <c r="A29" s="1505"/>
      <c r="B29" s="1442"/>
      <c r="C29" s="322" t="s">
        <v>19</v>
      </c>
      <c r="D29" s="325">
        <f>D32+D35</f>
        <v>145</v>
      </c>
      <c r="E29" s="325">
        <f>E32+E35</f>
        <v>0</v>
      </c>
      <c r="F29" s="325">
        <v>0</v>
      </c>
      <c r="G29" s="326"/>
      <c r="H29" s="325">
        <f>H32+H35</f>
        <v>0</v>
      </c>
      <c r="I29" s="325">
        <v>0</v>
      </c>
      <c r="J29" s="1154"/>
    </row>
    <row r="30" spans="1:10" ht="90.75" customHeight="1" x14ac:dyDescent="0.25">
      <c r="A30" s="1505"/>
      <c r="B30" s="1442"/>
      <c r="C30" s="322" t="s">
        <v>23</v>
      </c>
      <c r="D30" s="325">
        <f>D33+D36</f>
        <v>76</v>
      </c>
      <c r="E30" s="325">
        <f>E33+E36</f>
        <v>0</v>
      </c>
      <c r="F30" s="325">
        <v>0</v>
      </c>
      <c r="G30" s="326"/>
      <c r="H30" s="325">
        <f>H33+H36</f>
        <v>0</v>
      </c>
      <c r="I30" s="325">
        <v>0</v>
      </c>
      <c r="J30" s="1154"/>
    </row>
    <row r="31" spans="1:10" ht="20.25" customHeight="1" x14ac:dyDescent="0.25">
      <c r="A31" s="1716" t="s">
        <v>20</v>
      </c>
      <c r="B31" s="1859" t="s">
        <v>746</v>
      </c>
      <c r="C31" s="962" t="s">
        <v>18</v>
      </c>
      <c r="D31" s="960">
        <f>D32+D33</f>
        <v>0</v>
      </c>
      <c r="E31" s="327">
        <f>E32+E33</f>
        <v>0</v>
      </c>
      <c r="F31" s="327">
        <v>0</v>
      </c>
      <c r="G31" s="1155"/>
      <c r="H31" s="327">
        <f>H32+H33</f>
        <v>0</v>
      </c>
      <c r="I31" s="327">
        <v>0</v>
      </c>
      <c r="J31" s="1498" t="s">
        <v>1700</v>
      </c>
    </row>
    <row r="32" spans="1:10" ht="72" customHeight="1" x14ac:dyDescent="0.25">
      <c r="A32" s="1716"/>
      <c r="B32" s="1859"/>
      <c r="C32" s="962" t="s">
        <v>19</v>
      </c>
      <c r="D32" s="960">
        <v>0</v>
      </c>
      <c r="E32" s="327">
        <v>0</v>
      </c>
      <c r="F32" s="327">
        <v>0</v>
      </c>
      <c r="G32" s="1155"/>
      <c r="H32" s="327">
        <v>0</v>
      </c>
      <c r="I32" s="327">
        <v>0</v>
      </c>
      <c r="J32" s="1498"/>
    </row>
    <row r="33" spans="1:10" ht="90" customHeight="1" x14ac:dyDescent="0.25">
      <c r="A33" s="1716"/>
      <c r="B33" s="1859"/>
      <c r="C33" s="962" t="s">
        <v>23</v>
      </c>
      <c r="D33" s="960">
        <v>0</v>
      </c>
      <c r="E33" s="327">
        <v>0</v>
      </c>
      <c r="F33" s="327">
        <v>0</v>
      </c>
      <c r="G33" s="1155"/>
      <c r="H33" s="327">
        <v>0</v>
      </c>
      <c r="I33" s="327">
        <v>0</v>
      </c>
      <c r="J33" s="1498"/>
    </row>
    <row r="34" spans="1:10" ht="19.5" customHeight="1" x14ac:dyDescent="0.25">
      <c r="A34" s="1716" t="s">
        <v>340</v>
      </c>
      <c r="B34" s="1859" t="s">
        <v>1701</v>
      </c>
      <c r="C34" s="962" t="s">
        <v>18</v>
      </c>
      <c r="D34" s="960">
        <f>D35+D36</f>
        <v>221</v>
      </c>
      <c r="E34" s="327">
        <f>E35+E36</f>
        <v>0</v>
      </c>
      <c r="F34" s="327">
        <v>0</v>
      </c>
      <c r="G34" s="1502" t="s">
        <v>1702</v>
      </c>
      <c r="H34" s="327">
        <f>H35+H36</f>
        <v>0</v>
      </c>
      <c r="I34" s="327">
        <v>0</v>
      </c>
      <c r="J34" s="1498" t="s">
        <v>1703</v>
      </c>
    </row>
    <row r="35" spans="1:10" ht="85.35" customHeight="1" x14ac:dyDescent="0.25">
      <c r="A35" s="1716"/>
      <c r="B35" s="1859"/>
      <c r="C35" s="962" t="s">
        <v>19</v>
      </c>
      <c r="D35" s="960">
        <v>145</v>
      </c>
      <c r="E35" s="327">
        <v>0</v>
      </c>
      <c r="F35" s="327">
        <v>0</v>
      </c>
      <c r="G35" s="1502"/>
      <c r="H35" s="327">
        <v>0</v>
      </c>
      <c r="I35" s="327">
        <v>0</v>
      </c>
      <c r="J35" s="1498"/>
    </row>
    <row r="36" spans="1:10" ht="151.5" customHeight="1" x14ac:dyDescent="0.25">
      <c r="A36" s="1716"/>
      <c r="B36" s="1859"/>
      <c r="C36" s="962" t="s">
        <v>23</v>
      </c>
      <c r="D36" s="960">
        <v>76</v>
      </c>
      <c r="E36" s="327">
        <v>0</v>
      </c>
      <c r="F36" s="327">
        <v>0</v>
      </c>
      <c r="G36" s="1502"/>
      <c r="H36" s="327">
        <v>0</v>
      </c>
      <c r="I36" s="327">
        <v>0</v>
      </c>
      <c r="J36" s="1498"/>
    </row>
    <row r="37" spans="1:10" ht="18.75" customHeight="1" x14ac:dyDescent="0.25">
      <c r="A37" s="1505"/>
      <c r="B37" s="1344" t="s">
        <v>48</v>
      </c>
      <c r="C37" s="322" t="s">
        <v>18</v>
      </c>
      <c r="D37" s="325">
        <f>D38+D39</f>
        <v>237319.8</v>
      </c>
      <c r="E37" s="325">
        <f>E38+E39</f>
        <v>113672.6</v>
      </c>
      <c r="F37" s="325">
        <f t="shared" si="0"/>
        <v>47.898489717250733</v>
      </c>
      <c r="G37" s="1156"/>
      <c r="H37" s="325">
        <f>H38+H39</f>
        <v>115606.2</v>
      </c>
      <c r="I37" s="325">
        <f t="shared" si="1"/>
        <v>48.713255278320652</v>
      </c>
      <c r="J37" s="1154"/>
    </row>
    <row r="38" spans="1:10" ht="90.75" customHeight="1" x14ac:dyDescent="0.25">
      <c r="A38" s="1505"/>
      <c r="B38" s="1344"/>
      <c r="C38" s="322" t="s">
        <v>19</v>
      </c>
      <c r="D38" s="325">
        <f>D15+D29</f>
        <v>145</v>
      </c>
      <c r="E38" s="325">
        <f>E15+E29</f>
        <v>0</v>
      </c>
      <c r="F38" s="325">
        <v>0</v>
      </c>
      <c r="G38" s="1156"/>
      <c r="H38" s="325">
        <f>H15+H29</f>
        <v>0</v>
      </c>
      <c r="I38" s="325">
        <v>0</v>
      </c>
      <c r="J38" s="1154"/>
    </row>
    <row r="39" spans="1:10" ht="93" customHeight="1" x14ac:dyDescent="0.25">
      <c r="A39" s="1505"/>
      <c r="B39" s="1344"/>
      <c r="C39" s="322" t="s">
        <v>23</v>
      </c>
      <c r="D39" s="325">
        <f>D16+D30</f>
        <v>237174.8</v>
      </c>
      <c r="E39" s="325">
        <f>E16+E30</f>
        <v>113672.6</v>
      </c>
      <c r="F39" s="325">
        <f t="shared" si="0"/>
        <v>47.927773102370068</v>
      </c>
      <c r="G39" s="1156"/>
      <c r="H39" s="325">
        <f>H16+H30</f>
        <v>115606.2</v>
      </c>
      <c r="I39" s="325">
        <f t="shared" si="1"/>
        <v>48.743036781310664</v>
      </c>
      <c r="J39" s="1154"/>
    </row>
    <row r="40" spans="1:10" ht="39" customHeight="1" x14ac:dyDescent="0.25">
      <c r="A40" s="1427" t="s">
        <v>747</v>
      </c>
      <c r="B40" s="1427"/>
      <c r="C40" s="1427"/>
      <c r="D40" s="1427"/>
      <c r="E40" s="1427"/>
      <c r="F40" s="1427"/>
      <c r="G40" s="1427"/>
      <c r="H40" s="1427"/>
      <c r="I40" s="1427"/>
      <c r="J40" s="1427"/>
    </row>
    <row r="41" spans="1:10" ht="89.25" customHeight="1" x14ac:dyDescent="0.25">
      <c r="A41" s="963" t="s">
        <v>10</v>
      </c>
      <c r="B41" s="956" t="s">
        <v>748</v>
      </c>
      <c r="C41" s="322" t="s">
        <v>23</v>
      </c>
      <c r="D41" s="325">
        <f>D42+D43+D44+D46+D47</f>
        <v>36251.5</v>
      </c>
      <c r="E41" s="325">
        <f>E42+E43+E44+E46+E47</f>
        <v>11300.6</v>
      </c>
      <c r="F41" s="325">
        <f t="shared" ref="F41:F49" si="2">E41/D41*100</f>
        <v>31.172779057418314</v>
      </c>
      <c r="G41" s="326"/>
      <c r="H41" s="325">
        <f>H42+H43+H44+H46+H47</f>
        <v>11300.6</v>
      </c>
      <c r="I41" s="325">
        <f t="shared" si="1"/>
        <v>31.172779057418314</v>
      </c>
      <c r="J41" s="1154"/>
    </row>
    <row r="42" spans="1:10" ht="256.5" customHeight="1" x14ac:dyDescent="0.25">
      <c r="A42" s="329" t="s">
        <v>25</v>
      </c>
      <c r="B42" s="468" t="s">
        <v>749</v>
      </c>
      <c r="C42" s="962" t="s">
        <v>23</v>
      </c>
      <c r="D42" s="960">
        <v>9927</v>
      </c>
      <c r="E42" s="327">
        <v>4963.5</v>
      </c>
      <c r="F42" s="327">
        <f t="shared" si="2"/>
        <v>50</v>
      </c>
      <c r="G42" s="328" t="s">
        <v>1704</v>
      </c>
      <c r="H42" s="327">
        <v>4963.5</v>
      </c>
      <c r="I42" s="327">
        <f t="shared" si="1"/>
        <v>50</v>
      </c>
      <c r="J42" s="328" t="s">
        <v>1491</v>
      </c>
    </row>
    <row r="43" spans="1:10" ht="189" customHeight="1" x14ac:dyDescent="0.25">
      <c r="A43" s="329" t="s">
        <v>35</v>
      </c>
      <c r="B43" s="468" t="s">
        <v>750</v>
      </c>
      <c r="C43" s="962" t="s">
        <v>23</v>
      </c>
      <c r="D43" s="960">
        <v>1300</v>
      </c>
      <c r="E43" s="327">
        <v>541</v>
      </c>
      <c r="F43" s="327">
        <f t="shared" si="2"/>
        <v>41.615384615384613</v>
      </c>
      <c r="G43" s="328" t="s">
        <v>1705</v>
      </c>
      <c r="H43" s="327">
        <v>541</v>
      </c>
      <c r="I43" s="327">
        <f t="shared" si="1"/>
        <v>41.615384615384613</v>
      </c>
      <c r="J43" s="328" t="s">
        <v>1491</v>
      </c>
    </row>
    <row r="44" spans="1:10" ht="409.6" customHeight="1" x14ac:dyDescent="0.25">
      <c r="A44" s="1716" t="s">
        <v>36</v>
      </c>
      <c r="B44" s="1859" t="s">
        <v>751</v>
      </c>
      <c r="C44" s="1860" t="s">
        <v>23</v>
      </c>
      <c r="D44" s="1500">
        <v>14330.6</v>
      </c>
      <c r="E44" s="1693">
        <v>5796.1</v>
      </c>
      <c r="F44" s="1693">
        <f t="shared" si="2"/>
        <v>40.445619862392363</v>
      </c>
      <c r="G44" s="1861" t="s">
        <v>1706</v>
      </c>
      <c r="H44" s="1693">
        <v>5796.1</v>
      </c>
      <c r="I44" s="1693">
        <f t="shared" si="1"/>
        <v>40.445619862392363</v>
      </c>
      <c r="J44" s="1498" t="s">
        <v>1491</v>
      </c>
    </row>
    <row r="45" spans="1:10" ht="6.75" customHeight="1" x14ac:dyDescent="0.25">
      <c r="A45" s="1716"/>
      <c r="B45" s="1859"/>
      <c r="C45" s="1860"/>
      <c r="D45" s="1500"/>
      <c r="E45" s="1693"/>
      <c r="F45" s="1693"/>
      <c r="G45" s="1861"/>
      <c r="H45" s="1693"/>
      <c r="I45" s="1693"/>
      <c r="J45" s="1861"/>
    </row>
    <row r="46" spans="1:10" ht="135" customHeight="1" x14ac:dyDescent="0.25">
      <c r="A46" s="329" t="s">
        <v>62</v>
      </c>
      <c r="B46" s="468" t="s">
        <v>752</v>
      </c>
      <c r="C46" s="962" t="s">
        <v>23</v>
      </c>
      <c r="D46" s="960">
        <v>10693.9</v>
      </c>
      <c r="E46" s="327">
        <v>0</v>
      </c>
      <c r="F46" s="327">
        <f t="shared" si="2"/>
        <v>0</v>
      </c>
      <c r="G46" s="328" t="s">
        <v>1707</v>
      </c>
      <c r="H46" s="327">
        <v>0</v>
      </c>
      <c r="I46" s="327">
        <f t="shared" si="1"/>
        <v>0</v>
      </c>
      <c r="J46" s="328" t="s">
        <v>1708</v>
      </c>
    </row>
    <row r="47" spans="1:10" ht="201" customHeight="1" x14ac:dyDescent="0.25">
      <c r="A47" s="329" t="s">
        <v>72</v>
      </c>
      <c r="B47" s="468" t="s">
        <v>1709</v>
      </c>
      <c r="C47" s="962" t="s">
        <v>23</v>
      </c>
      <c r="D47" s="960">
        <v>0</v>
      </c>
      <c r="E47" s="327">
        <v>0</v>
      </c>
      <c r="F47" s="327">
        <v>0</v>
      </c>
      <c r="G47" s="328"/>
      <c r="H47" s="327">
        <v>0</v>
      </c>
      <c r="I47" s="327">
        <v>0</v>
      </c>
      <c r="J47" s="328" t="s">
        <v>1155</v>
      </c>
    </row>
    <row r="48" spans="1:10" ht="93" customHeight="1" x14ac:dyDescent="0.25">
      <c r="A48" s="963" t="s">
        <v>14</v>
      </c>
      <c r="B48" s="956" t="s">
        <v>753</v>
      </c>
      <c r="C48" s="322" t="s">
        <v>23</v>
      </c>
      <c r="D48" s="325">
        <f>D49</f>
        <v>9399.1</v>
      </c>
      <c r="E48" s="325">
        <f>E49</f>
        <v>250.4</v>
      </c>
      <c r="F48" s="325">
        <f t="shared" si="2"/>
        <v>2.6640848591886459</v>
      </c>
      <c r="G48" s="326"/>
      <c r="H48" s="325">
        <f>H49</f>
        <v>250.4</v>
      </c>
      <c r="I48" s="325">
        <f t="shared" si="1"/>
        <v>2.6640848591886459</v>
      </c>
      <c r="J48" s="1154"/>
    </row>
    <row r="49" spans="1:10" ht="409.5" customHeight="1" x14ac:dyDescent="0.25">
      <c r="A49" s="1716" t="s">
        <v>15</v>
      </c>
      <c r="B49" s="1369" t="s">
        <v>754</v>
      </c>
      <c r="C49" s="1860" t="s">
        <v>23</v>
      </c>
      <c r="D49" s="1500">
        <v>9399.1</v>
      </c>
      <c r="E49" s="1693">
        <v>250.4</v>
      </c>
      <c r="F49" s="1693">
        <f t="shared" si="2"/>
        <v>2.6640848591886459</v>
      </c>
      <c r="G49" s="1498" t="s">
        <v>1710</v>
      </c>
      <c r="H49" s="1693">
        <v>250.4</v>
      </c>
      <c r="I49" s="1500">
        <f>H49/D49*100</f>
        <v>2.6640848591886459</v>
      </c>
      <c r="J49" s="1861" t="s">
        <v>1491</v>
      </c>
    </row>
    <row r="50" spans="1:10" ht="96" customHeight="1" x14ac:dyDescent="0.25">
      <c r="A50" s="1716"/>
      <c r="B50" s="1370"/>
      <c r="C50" s="1860"/>
      <c r="D50" s="1500"/>
      <c r="E50" s="1693"/>
      <c r="F50" s="1693"/>
      <c r="G50" s="1861"/>
      <c r="H50" s="1693"/>
      <c r="I50" s="1500"/>
      <c r="J50" s="1861"/>
    </row>
    <row r="51" spans="1:10" ht="94.5" customHeight="1" x14ac:dyDescent="0.25">
      <c r="A51" s="963" t="s">
        <v>16</v>
      </c>
      <c r="B51" s="956" t="s">
        <v>755</v>
      </c>
      <c r="C51" s="322" t="s">
        <v>23</v>
      </c>
      <c r="D51" s="325">
        <f>D52+D53+D54</f>
        <v>21564.400000000001</v>
      </c>
      <c r="E51" s="325">
        <f>E52+E53+E54</f>
        <v>9455.5</v>
      </c>
      <c r="F51" s="325">
        <f>E51/D51*100</f>
        <v>43.847730518818054</v>
      </c>
      <c r="G51" s="326"/>
      <c r="H51" s="325">
        <f>H52+H53+H54</f>
        <v>9455.5</v>
      </c>
      <c r="I51" s="325">
        <f>H51/D51*100</f>
        <v>43.847730518818054</v>
      </c>
      <c r="J51" s="1154"/>
    </row>
    <row r="52" spans="1:10" ht="153" customHeight="1" x14ac:dyDescent="0.25">
      <c r="A52" s="329" t="s">
        <v>20</v>
      </c>
      <c r="B52" s="468" t="s">
        <v>756</v>
      </c>
      <c r="C52" s="962" t="s">
        <v>23</v>
      </c>
      <c r="D52" s="327">
        <v>461</v>
      </c>
      <c r="E52" s="327">
        <v>230.5</v>
      </c>
      <c r="F52" s="327">
        <f>E52/D52*100</f>
        <v>50</v>
      </c>
      <c r="G52" s="328" t="s">
        <v>1711</v>
      </c>
      <c r="H52" s="327">
        <v>230.5</v>
      </c>
      <c r="I52" s="327">
        <f>H52/D52*100</f>
        <v>50</v>
      </c>
      <c r="J52" s="328" t="s">
        <v>1491</v>
      </c>
    </row>
    <row r="53" spans="1:10" ht="162.75" customHeight="1" x14ac:dyDescent="0.25">
      <c r="A53" s="329" t="s">
        <v>340</v>
      </c>
      <c r="B53" s="468" t="s">
        <v>757</v>
      </c>
      <c r="C53" s="962" t="s">
        <v>23</v>
      </c>
      <c r="D53" s="327">
        <v>0</v>
      </c>
      <c r="E53" s="327">
        <v>0</v>
      </c>
      <c r="F53" s="327">
        <v>0</v>
      </c>
      <c r="G53" s="328"/>
      <c r="H53" s="327">
        <v>0</v>
      </c>
      <c r="I53" s="327">
        <v>0</v>
      </c>
      <c r="J53" s="328" t="s">
        <v>1155</v>
      </c>
    </row>
    <row r="54" spans="1:10" ht="402" customHeight="1" x14ac:dyDescent="0.25">
      <c r="A54" s="329" t="s">
        <v>537</v>
      </c>
      <c r="B54" s="468" t="s">
        <v>758</v>
      </c>
      <c r="C54" s="962" t="s">
        <v>23</v>
      </c>
      <c r="D54" s="327">
        <v>21103.4</v>
      </c>
      <c r="E54" s="327">
        <v>9225</v>
      </c>
      <c r="F54" s="327">
        <f>E54/D54*100</f>
        <v>43.713335291943473</v>
      </c>
      <c r="G54" s="958" t="s">
        <v>1712</v>
      </c>
      <c r="H54" s="327">
        <v>9225</v>
      </c>
      <c r="I54" s="327">
        <f>H54/D54*100</f>
        <v>43.713335291943473</v>
      </c>
      <c r="J54" s="958" t="s">
        <v>1491</v>
      </c>
    </row>
    <row r="55" spans="1:10" ht="120.75" customHeight="1" x14ac:dyDescent="0.25">
      <c r="A55" s="329"/>
      <c r="B55" s="468" t="s">
        <v>1713</v>
      </c>
      <c r="C55" s="962"/>
      <c r="D55" s="327"/>
      <c r="E55" s="327"/>
      <c r="F55" s="327"/>
      <c r="G55" s="958" t="s">
        <v>1714</v>
      </c>
      <c r="H55" s="327"/>
      <c r="I55" s="327"/>
      <c r="J55" s="1157"/>
    </row>
    <row r="56" spans="1:10" ht="90.75" customHeight="1" x14ac:dyDescent="0.25">
      <c r="A56" s="963" t="s">
        <v>144</v>
      </c>
      <c r="B56" s="956" t="s">
        <v>759</v>
      </c>
      <c r="C56" s="322" t="s">
        <v>23</v>
      </c>
      <c r="D56" s="323">
        <f>D57</f>
        <v>0</v>
      </c>
      <c r="E56" s="323">
        <f>E57</f>
        <v>0</v>
      </c>
      <c r="F56" s="325">
        <v>0</v>
      </c>
      <c r="G56" s="324"/>
      <c r="H56" s="323">
        <f>H57</f>
        <v>0</v>
      </c>
      <c r="I56" s="325">
        <v>0</v>
      </c>
      <c r="J56" s="1158"/>
    </row>
    <row r="57" spans="1:10" ht="206.25" customHeight="1" x14ac:dyDescent="0.25">
      <c r="A57" s="329" t="s">
        <v>387</v>
      </c>
      <c r="B57" s="468" t="s">
        <v>760</v>
      </c>
      <c r="C57" s="962" t="s">
        <v>23</v>
      </c>
      <c r="D57" s="959">
        <v>0</v>
      </c>
      <c r="E57" s="959">
        <v>0</v>
      </c>
      <c r="F57" s="327">
        <v>0</v>
      </c>
      <c r="G57" s="958" t="s">
        <v>1715</v>
      </c>
      <c r="H57" s="959">
        <v>0</v>
      </c>
      <c r="I57" s="327">
        <v>0</v>
      </c>
      <c r="J57" s="1159"/>
    </row>
    <row r="58" spans="1:10" ht="98.25" customHeight="1" x14ac:dyDescent="0.25">
      <c r="A58" s="963" t="s">
        <v>157</v>
      </c>
      <c r="B58" s="956" t="s">
        <v>761</v>
      </c>
      <c r="C58" s="322" t="s">
        <v>23</v>
      </c>
      <c r="D58" s="325">
        <f>D59+D60</f>
        <v>0</v>
      </c>
      <c r="E58" s="325">
        <f>E59+E60</f>
        <v>0</v>
      </c>
      <c r="F58" s="325">
        <v>0</v>
      </c>
      <c r="G58" s="326"/>
      <c r="H58" s="325">
        <f>H59+H60</f>
        <v>0</v>
      </c>
      <c r="I58" s="325">
        <v>0</v>
      </c>
      <c r="J58" s="1154"/>
    </row>
    <row r="59" spans="1:10" ht="183.75" customHeight="1" x14ac:dyDescent="0.25">
      <c r="A59" s="329" t="s">
        <v>428</v>
      </c>
      <c r="B59" s="468" t="s">
        <v>1716</v>
      </c>
      <c r="C59" s="962" t="s">
        <v>23</v>
      </c>
      <c r="D59" s="327">
        <v>0</v>
      </c>
      <c r="E59" s="327">
        <v>0</v>
      </c>
      <c r="F59" s="327">
        <v>0</v>
      </c>
      <c r="G59" s="328"/>
      <c r="H59" s="327">
        <v>0</v>
      </c>
      <c r="I59" s="327">
        <v>0</v>
      </c>
      <c r="J59" s="328" t="s">
        <v>762</v>
      </c>
    </row>
    <row r="60" spans="1:10" ht="261.75" customHeight="1" x14ac:dyDescent="0.25">
      <c r="A60" s="329" t="s">
        <v>430</v>
      </c>
      <c r="B60" s="468" t="s">
        <v>1717</v>
      </c>
      <c r="C60" s="962" t="s">
        <v>23</v>
      </c>
      <c r="D60" s="327">
        <v>0</v>
      </c>
      <c r="E60" s="327">
        <v>0</v>
      </c>
      <c r="F60" s="327">
        <v>0</v>
      </c>
      <c r="G60" s="328"/>
      <c r="H60" s="327">
        <v>0</v>
      </c>
      <c r="I60" s="327">
        <v>0</v>
      </c>
      <c r="J60" s="328" t="s">
        <v>1155</v>
      </c>
    </row>
    <row r="61" spans="1:10" ht="17.25" customHeight="1" x14ac:dyDescent="0.25">
      <c r="A61" s="1505" t="s">
        <v>163</v>
      </c>
      <c r="B61" s="1442" t="s">
        <v>763</v>
      </c>
      <c r="C61" s="322" t="s">
        <v>18</v>
      </c>
      <c r="D61" s="325">
        <f>D62+D63</f>
        <v>0</v>
      </c>
      <c r="E61" s="325">
        <f>E62+E63</f>
        <v>0</v>
      </c>
      <c r="F61" s="325">
        <v>0</v>
      </c>
      <c r="G61" s="1154"/>
      <c r="H61" s="325">
        <f>H62+H63</f>
        <v>0</v>
      </c>
      <c r="I61" s="325">
        <v>0</v>
      </c>
      <c r="J61" s="1154"/>
    </row>
    <row r="62" spans="1:10" ht="89.25" customHeight="1" x14ac:dyDescent="0.25">
      <c r="A62" s="1505"/>
      <c r="B62" s="1442"/>
      <c r="C62" s="322" t="s">
        <v>19</v>
      </c>
      <c r="D62" s="325">
        <f>D65</f>
        <v>0</v>
      </c>
      <c r="E62" s="325">
        <f>E65</f>
        <v>0</v>
      </c>
      <c r="F62" s="325">
        <v>0</v>
      </c>
      <c r="G62" s="1154"/>
      <c r="H62" s="325">
        <f>H65</f>
        <v>0</v>
      </c>
      <c r="I62" s="325">
        <v>0</v>
      </c>
      <c r="J62" s="1154"/>
    </row>
    <row r="63" spans="1:10" ht="92.25" customHeight="1" x14ac:dyDescent="0.25">
      <c r="A63" s="1505"/>
      <c r="B63" s="1442"/>
      <c r="C63" s="322" t="s">
        <v>23</v>
      </c>
      <c r="D63" s="325">
        <f>D66</f>
        <v>0</v>
      </c>
      <c r="E63" s="325">
        <f>E66</f>
        <v>0</v>
      </c>
      <c r="F63" s="325">
        <v>0</v>
      </c>
      <c r="G63" s="1154"/>
      <c r="H63" s="325">
        <f>H66</f>
        <v>0</v>
      </c>
      <c r="I63" s="325">
        <v>0</v>
      </c>
      <c r="J63" s="1154"/>
    </row>
    <row r="64" spans="1:10" ht="24" customHeight="1" x14ac:dyDescent="0.25">
      <c r="A64" s="1716" t="s">
        <v>572</v>
      </c>
      <c r="B64" s="1859" t="s">
        <v>764</v>
      </c>
      <c r="C64" s="962" t="s">
        <v>18</v>
      </c>
      <c r="D64" s="327">
        <f>D65+D66</f>
        <v>0</v>
      </c>
      <c r="E64" s="327">
        <f>E65+E66</f>
        <v>0</v>
      </c>
      <c r="F64" s="327">
        <v>0</v>
      </c>
      <c r="G64" s="1498"/>
      <c r="H64" s="327">
        <f>H65+H66</f>
        <v>0</v>
      </c>
      <c r="I64" s="327">
        <v>0</v>
      </c>
      <c r="J64" s="1498" t="s">
        <v>1155</v>
      </c>
    </row>
    <row r="65" spans="1:10" ht="76.5" customHeight="1" x14ac:dyDescent="0.25">
      <c r="A65" s="1716"/>
      <c r="B65" s="1859"/>
      <c r="C65" s="962" t="s">
        <v>19</v>
      </c>
      <c r="D65" s="327">
        <v>0</v>
      </c>
      <c r="E65" s="327">
        <v>0</v>
      </c>
      <c r="F65" s="327">
        <v>0</v>
      </c>
      <c r="G65" s="1498"/>
      <c r="H65" s="327">
        <v>0</v>
      </c>
      <c r="I65" s="327">
        <v>0</v>
      </c>
      <c r="J65" s="1498"/>
    </row>
    <row r="66" spans="1:10" ht="105.75" customHeight="1" x14ac:dyDescent="0.25">
      <c r="A66" s="1716"/>
      <c r="B66" s="1859"/>
      <c r="C66" s="962" t="s">
        <v>23</v>
      </c>
      <c r="D66" s="327">
        <v>0</v>
      </c>
      <c r="E66" s="327">
        <v>0</v>
      </c>
      <c r="F66" s="327">
        <v>0</v>
      </c>
      <c r="G66" s="1498"/>
      <c r="H66" s="327">
        <v>0</v>
      </c>
      <c r="I66" s="327">
        <v>0</v>
      </c>
      <c r="J66" s="1498"/>
    </row>
    <row r="67" spans="1:10" ht="18.75" customHeight="1" x14ac:dyDescent="0.25">
      <c r="A67" s="1505" t="s">
        <v>172</v>
      </c>
      <c r="B67" s="1442" t="s">
        <v>765</v>
      </c>
      <c r="C67" s="322" t="s">
        <v>18</v>
      </c>
      <c r="D67" s="325">
        <f>D68+D69+D70</f>
        <v>23261.9</v>
      </c>
      <c r="E67" s="325">
        <f>E68+E69+E70</f>
        <v>0</v>
      </c>
      <c r="F67" s="325">
        <f t="shared" ref="F67:F96" si="3">E67/D67*100</f>
        <v>0</v>
      </c>
      <c r="G67" s="326"/>
      <c r="H67" s="325">
        <f>H68+H69+H70</f>
        <v>0</v>
      </c>
      <c r="I67" s="325">
        <f t="shared" ref="I67:I84" si="4">H67/D67*100</f>
        <v>0</v>
      </c>
      <c r="J67" s="1154"/>
    </row>
    <row r="68" spans="1:10" ht="72" customHeight="1" x14ac:dyDescent="0.25">
      <c r="A68" s="1505"/>
      <c r="B68" s="1442"/>
      <c r="C68" s="322" t="s">
        <v>22</v>
      </c>
      <c r="D68" s="325">
        <f>D78+D82+D86</f>
        <v>17020.900000000001</v>
      </c>
      <c r="E68" s="325">
        <f>E78+E82+E86</f>
        <v>0</v>
      </c>
      <c r="F68" s="325">
        <f t="shared" si="3"/>
        <v>0</v>
      </c>
      <c r="G68" s="326"/>
      <c r="H68" s="325">
        <f>H78+H82+H86</f>
        <v>0</v>
      </c>
      <c r="I68" s="325">
        <f t="shared" si="4"/>
        <v>0</v>
      </c>
      <c r="J68" s="1154"/>
    </row>
    <row r="69" spans="1:10" ht="88.5" customHeight="1" x14ac:dyDescent="0.25">
      <c r="A69" s="1505"/>
      <c r="B69" s="1442"/>
      <c r="C69" s="322" t="s">
        <v>19</v>
      </c>
      <c r="D69" s="325">
        <f>D72+D75+D79+D83+D87</f>
        <v>5673.7</v>
      </c>
      <c r="E69" s="325">
        <f>E72+E75+E79+E83+E87</f>
        <v>0</v>
      </c>
      <c r="F69" s="325">
        <f t="shared" si="3"/>
        <v>0</v>
      </c>
      <c r="G69" s="326"/>
      <c r="H69" s="325">
        <f>H72+H75+H79+H83+H87</f>
        <v>0</v>
      </c>
      <c r="I69" s="325">
        <f t="shared" si="4"/>
        <v>0</v>
      </c>
      <c r="J69" s="1154"/>
    </row>
    <row r="70" spans="1:10" ht="89.25" customHeight="1" x14ac:dyDescent="0.25">
      <c r="A70" s="1505"/>
      <c r="B70" s="1442"/>
      <c r="C70" s="322" t="s">
        <v>23</v>
      </c>
      <c r="D70" s="325">
        <f>D73+D76+D80+D84+D88</f>
        <v>567.29999999999995</v>
      </c>
      <c r="E70" s="325">
        <f>E73+E76+E80+E84+E88</f>
        <v>0</v>
      </c>
      <c r="F70" s="325">
        <f t="shared" si="3"/>
        <v>0</v>
      </c>
      <c r="G70" s="326"/>
      <c r="H70" s="325">
        <f>H73+H76+H80+H84+H88</f>
        <v>0</v>
      </c>
      <c r="I70" s="325">
        <f t="shared" si="4"/>
        <v>0</v>
      </c>
      <c r="J70" s="1154"/>
    </row>
    <row r="71" spans="1:10" ht="17.25" customHeight="1" x14ac:dyDescent="0.25">
      <c r="A71" s="1716" t="s">
        <v>574</v>
      </c>
      <c r="B71" s="1859" t="s">
        <v>766</v>
      </c>
      <c r="C71" s="962" t="s">
        <v>18</v>
      </c>
      <c r="D71" s="327">
        <f>D72+D73</f>
        <v>0</v>
      </c>
      <c r="E71" s="327">
        <f>E72+E73</f>
        <v>0</v>
      </c>
      <c r="F71" s="327">
        <v>0</v>
      </c>
      <c r="G71" s="1498"/>
      <c r="H71" s="327">
        <f>H72+H73</f>
        <v>0</v>
      </c>
      <c r="I71" s="327">
        <v>0</v>
      </c>
      <c r="J71" s="1498" t="s">
        <v>1155</v>
      </c>
    </row>
    <row r="72" spans="1:10" ht="71.25" customHeight="1" x14ac:dyDescent="0.25">
      <c r="A72" s="1716"/>
      <c r="B72" s="1859"/>
      <c r="C72" s="962" t="s">
        <v>19</v>
      </c>
      <c r="D72" s="327">
        <v>0</v>
      </c>
      <c r="E72" s="327">
        <v>0</v>
      </c>
      <c r="F72" s="327">
        <v>0</v>
      </c>
      <c r="G72" s="1861"/>
      <c r="H72" s="327">
        <v>0</v>
      </c>
      <c r="I72" s="327">
        <v>0</v>
      </c>
      <c r="J72" s="1498"/>
    </row>
    <row r="73" spans="1:10" ht="117" customHeight="1" x14ac:dyDescent="0.25">
      <c r="A73" s="1716"/>
      <c r="B73" s="1859"/>
      <c r="C73" s="962" t="s">
        <v>23</v>
      </c>
      <c r="D73" s="327">
        <v>0</v>
      </c>
      <c r="E73" s="327">
        <v>0</v>
      </c>
      <c r="F73" s="327">
        <v>0</v>
      </c>
      <c r="G73" s="1861"/>
      <c r="H73" s="327">
        <v>0</v>
      </c>
      <c r="I73" s="327">
        <v>0</v>
      </c>
      <c r="J73" s="1498"/>
    </row>
    <row r="74" spans="1:10" ht="18" customHeight="1" x14ac:dyDescent="0.25">
      <c r="A74" s="1716" t="s">
        <v>576</v>
      </c>
      <c r="B74" s="1859" t="s">
        <v>767</v>
      </c>
      <c r="C74" s="962" t="s">
        <v>18</v>
      </c>
      <c r="D74" s="327">
        <f>D75+D76</f>
        <v>0</v>
      </c>
      <c r="E74" s="327">
        <f>E75+E76</f>
        <v>0</v>
      </c>
      <c r="F74" s="327">
        <v>0</v>
      </c>
      <c r="G74" s="1693"/>
      <c r="H74" s="327">
        <f>H75+H76</f>
        <v>0</v>
      </c>
      <c r="I74" s="327">
        <v>0</v>
      </c>
      <c r="J74" s="1498" t="s">
        <v>1155</v>
      </c>
    </row>
    <row r="75" spans="1:10" ht="69.75" customHeight="1" x14ac:dyDescent="0.25">
      <c r="A75" s="1716"/>
      <c r="B75" s="1859"/>
      <c r="C75" s="962" t="s">
        <v>19</v>
      </c>
      <c r="D75" s="327">
        <v>0</v>
      </c>
      <c r="E75" s="327">
        <v>0</v>
      </c>
      <c r="F75" s="327">
        <v>0</v>
      </c>
      <c r="G75" s="1693"/>
      <c r="H75" s="327">
        <v>0</v>
      </c>
      <c r="I75" s="327">
        <v>0</v>
      </c>
      <c r="J75" s="1498"/>
    </row>
    <row r="76" spans="1:10" ht="91.5" customHeight="1" x14ac:dyDescent="0.25">
      <c r="A76" s="1716"/>
      <c r="B76" s="1859"/>
      <c r="C76" s="962" t="s">
        <v>23</v>
      </c>
      <c r="D76" s="327">
        <v>0</v>
      </c>
      <c r="E76" s="327">
        <v>0</v>
      </c>
      <c r="F76" s="327">
        <v>0</v>
      </c>
      <c r="G76" s="1693"/>
      <c r="H76" s="327">
        <v>0</v>
      </c>
      <c r="I76" s="327">
        <v>0</v>
      </c>
      <c r="J76" s="1498"/>
    </row>
    <row r="77" spans="1:10" ht="22.5" customHeight="1" x14ac:dyDescent="0.25">
      <c r="A77" s="1716" t="s">
        <v>578</v>
      </c>
      <c r="B77" s="1859" t="s">
        <v>769</v>
      </c>
      <c r="C77" s="962" t="s">
        <v>18</v>
      </c>
      <c r="D77" s="327">
        <f>D78+D79+D80</f>
        <v>0</v>
      </c>
      <c r="E77" s="327">
        <f>E78+E79+E80</f>
        <v>0</v>
      </c>
      <c r="F77" s="327">
        <v>0</v>
      </c>
      <c r="G77" s="1498"/>
      <c r="H77" s="327">
        <f>H78+H79+H80</f>
        <v>0</v>
      </c>
      <c r="I77" s="327">
        <v>0</v>
      </c>
      <c r="J77" s="1498" t="s">
        <v>1155</v>
      </c>
    </row>
    <row r="78" spans="1:10" ht="76.5" customHeight="1" x14ac:dyDescent="0.25">
      <c r="A78" s="1716"/>
      <c r="B78" s="1859"/>
      <c r="C78" s="962" t="s">
        <v>22</v>
      </c>
      <c r="D78" s="327">
        <v>0</v>
      </c>
      <c r="E78" s="327">
        <v>0</v>
      </c>
      <c r="F78" s="327">
        <v>0</v>
      </c>
      <c r="G78" s="1861"/>
      <c r="H78" s="327">
        <v>0</v>
      </c>
      <c r="I78" s="327">
        <v>0</v>
      </c>
      <c r="J78" s="1861"/>
    </row>
    <row r="79" spans="1:10" ht="75.75" customHeight="1" x14ac:dyDescent="0.25">
      <c r="A79" s="1716"/>
      <c r="B79" s="1859"/>
      <c r="C79" s="354" t="s">
        <v>19</v>
      </c>
      <c r="D79" s="327">
        <v>0</v>
      </c>
      <c r="E79" s="327">
        <v>0</v>
      </c>
      <c r="F79" s="327">
        <v>0</v>
      </c>
      <c r="G79" s="1861"/>
      <c r="H79" s="327">
        <v>0</v>
      </c>
      <c r="I79" s="327">
        <v>0</v>
      </c>
      <c r="J79" s="1861"/>
    </row>
    <row r="80" spans="1:10" ht="99" customHeight="1" x14ac:dyDescent="0.25">
      <c r="A80" s="1716"/>
      <c r="B80" s="1859"/>
      <c r="C80" s="354" t="s">
        <v>23</v>
      </c>
      <c r="D80" s="327">
        <v>0</v>
      </c>
      <c r="E80" s="327">
        <v>0</v>
      </c>
      <c r="F80" s="327">
        <v>0</v>
      </c>
      <c r="G80" s="1861"/>
      <c r="H80" s="327">
        <v>0</v>
      </c>
      <c r="I80" s="327">
        <v>0</v>
      </c>
      <c r="J80" s="1861"/>
    </row>
    <row r="81" spans="1:10" ht="22.5" customHeight="1" x14ac:dyDescent="0.25">
      <c r="A81" s="1716" t="s">
        <v>580</v>
      </c>
      <c r="B81" s="1859" t="s">
        <v>1718</v>
      </c>
      <c r="C81" s="962" t="s">
        <v>18</v>
      </c>
      <c r="D81" s="327">
        <f>D82+D83+D84</f>
        <v>23261.9</v>
      </c>
      <c r="E81" s="327">
        <f>E82+E83+E84</f>
        <v>0</v>
      </c>
      <c r="F81" s="327">
        <f t="shared" si="3"/>
        <v>0</v>
      </c>
      <c r="G81" s="1498" t="s">
        <v>1719</v>
      </c>
      <c r="H81" s="327">
        <f>H82+H83+H84</f>
        <v>0</v>
      </c>
      <c r="I81" s="327">
        <f t="shared" si="4"/>
        <v>0</v>
      </c>
      <c r="J81" s="1498" t="s">
        <v>1720</v>
      </c>
    </row>
    <row r="82" spans="1:10" ht="78" customHeight="1" x14ac:dyDescent="0.25">
      <c r="A82" s="1716"/>
      <c r="B82" s="1859"/>
      <c r="C82" s="962" t="s">
        <v>22</v>
      </c>
      <c r="D82" s="327">
        <v>17020.900000000001</v>
      </c>
      <c r="E82" s="327">
        <v>0</v>
      </c>
      <c r="F82" s="327">
        <f t="shared" si="3"/>
        <v>0</v>
      </c>
      <c r="G82" s="1498"/>
      <c r="H82" s="327">
        <v>0</v>
      </c>
      <c r="I82" s="327">
        <f t="shared" si="4"/>
        <v>0</v>
      </c>
      <c r="J82" s="1498"/>
    </row>
    <row r="83" spans="1:10" ht="76.5" customHeight="1" x14ac:dyDescent="0.25">
      <c r="A83" s="1716"/>
      <c r="B83" s="1859"/>
      <c r="C83" s="354" t="s">
        <v>19</v>
      </c>
      <c r="D83" s="327">
        <v>5673.7</v>
      </c>
      <c r="E83" s="327">
        <v>0</v>
      </c>
      <c r="F83" s="327">
        <f t="shared" si="3"/>
        <v>0</v>
      </c>
      <c r="G83" s="1498"/>
      <c r="H83" s="327">
        <v>0</v>
      </c>
      <c r="I83" s="327">
        <f t="shared" si="4"/>
        <v>0</v>
      </c>
      <c r="J83" s="1498"/>
    </row>
    <row r="84" spans="1:10" ht="91.5" customHeight="1" x14ac:dyDescent="0.25">
      <c r="A84" s="1716"/>
      <c r="B84" s="1859"/>
      <c r="C84" s="354" t="s">
        <v>23</v>
      </c>
      <c r="D84" s="327">
        <v>567.29999999999995</v>
      </c>
      <c r="E84" s="327">
        <v>0</v>
      </c>
      <c r="F84" s="327">
        <f t="shared" si="3"/>
        <v>0</v>
      </c>
      <c r="G84" s="1498"/>
      <c r="H84" s="327">
        <v>0</v>
      </c>
      <c r="I84" s="327">
        <f t="shared" si="4"/>
        <v>0</v>
      </c>
      <c r="J84" s="1498"/>
    </row>
    <row r="85" spans="1:10" ht="22.5" customHeight="1" x14ac:dyDescent="0.25">
      <c r="A85" s="1716" t="s">
        <v>768</v>
      </c>
      <c r="B85" s="1859" t="s">
        <v>1721</v>
      </c>
      <c r="C85" s="962" t="s">
        <v>18</v>
      </c>
      <c r="D85" s="327">
        <f>D86+D87+D88</f>
        <v>0</v>
      </c>
      <c r="E85" s="327">
        <f>E86+E87+E88</f>
        <v>0</v>
      </c>
      <c r="F85" s="327">
        <v>0</v>
      </c>
      <c r="G85" s="1693"/>
      <c r="H85" s="327">
        <f>H86+H87+H88</f>
        <v>0</v>
      </c>
      <c r="I85" s="327">
        <v>0</v>
      </c>
      <c r="J85" s="1498" t="s">
        <v>1155</v>
      </c>
    </row>
    <row r="86" spans="1:10" ht="81" customHeight="1" x14ac:dyDescent="0.25">
      <c r="A86" s="1716"/>
      <c r="B86" s="1859"/>
      <c r="C86" s="962" t="s">
        <v>22</v>
      </c>
      <c r="D86" s="327">
        <v>0</v>
      </c>
      <c r="E86" s="327">
        <v>0</v>
      </c>
      <c r="F86" s="327">
        <v>0</v>
      </c>
      <c r="G86" s="1693"/>
      <c r="H86" s="327">
        <v>0</v>
      </c>
      <c r="I86" s="327">
        <v>0</v>
      </c>
      <c r="J86" s="1498"/>
    </row>
    <row r="87" spans="1:10" ht="85.5" customHeight="1" x14ac:dyDescent="0.25">
      <c r="A87" s="1716"/>
      <c r="B87" s="1859"/>
      <c r="C87" s="354" t="s">
        <v>19</v>
      </c>
      <c r="D87" s="327">
        <v>0</v>
      </c>
      <c r="E87" s="327">
        <v>0</v>
      </c>
      <c r="F87" s="327">
        <v>0</v>
      </c>
      <c r="G87" s="1693"/>
      <c r="H87" s="327">
        <v>0</v>
      </c>
      <c r="I87" s="327">
        <v>0</v>
      </c>
      <c r="J87" s="1498"/>
    </row>
    <row r="88" spans="1:10" ht="102" customHeight="1" x14ac:dyDescent="0.25">
      <c r="A88" s="1716"/>
      <c r="B88" s="1859"/>
      <c r="C88" s="354" t="s">
        <v>23</v>
      </c>
      <c r="D88" s="327">
        <v>0</v>
      </c>
      <c r="E88" s="327">
        <v>0</v>
      </c>
      <c r="F88" s="327">
        <v>0</v>
      </c>
      <c r="G88" s="1693"/>
      <c r="H88" s="327">
        <v>0</v>
      </c>
      <c r="I88" s="327">
        <v>0</v>
      </c>
      <c r="J88" s="1498"/>
    </row>
    <row r="89" spans="1:10" ht="16.5" customHeight="1" x14ac:dyDescent="0.25">
      <c r="A89" s="1505"/>
      <c r="B89" s="1344" t="s">
        <v>76</v>
      </c>
      <c r="C89" s="322" t="s">
        <v>18</v>
      </c>
      <c r="D89" s="325">
        <f>D90+D91+D92</f>
        <v>90476.900000000009</v>
      </c>
      <c r="E89" s="325">
        <f>E90+E91+E92</f>
        <v>21006.5</v>
      </c>
      <c r="F89" s="325">
        <f t="shared" si="3"/>
        <v>23.217528452013717</v>
      </c>
      <c r="G89" s="1154"/>
      <c r="H89" s="325">
        <f>H90+H91+H92</f>
        <v>21006.5</v>
      </c>
      <c r="I89" s="325">
        <f>H89/D89*100</f>
        <v>23.217528452013717</v>
      </c>
      <c r="J89" s="1154"/>
    </row>
    <row r="90" spans="1:10" ht="72.75" customHeight="1" x14ac:dyDescent="0.25">
      <c r="A90" s="1505"/>
      <c r="B90" s="1344"/>
      <c r="C90" s="322" t="s">
        <v>22</v>
      </c>
      <c r="D90" s="325">
        <f>D68</f>
        <v>17020.900000000001</v>
      </c>
      <c r="E90" s="325">
        <f>E68</f>
        <v>0</v>
      </c>
      <c r="F90" s="325">
        <f t="shared" si="3"/>
        <v>0</v>
      </c>
      <c r="G90" s="1154"/>
      <c r="H90" s="325">
        <f>H68</f>
        <v>0</v>
      </c>
      <c r="I90" s="325">
        <f t="shared" ref="I90:I96" si="5">H90/D90*100</f>
        <v>0</v>
      </c>
      <c r="J90" s="1154"/>
    </row>
    <row r="91" spans="1:10" ht="89.25" customHeight="1" x14ac:dyDescent="0.25">
      <c r="A91" s="1505"/>
      <c r="B91" s="1344"/>
      <c r="C91" s="322" t="s">
        <v>19</v>
      </c>
      <c r="D91" s="325">
        <f>D62+D69</f>
        <v>5673.7</v>
      </c>
      <c r="E91" s="325">
        <f>E62+E69</f>
        <v>0</v>
      </c>
      <c r="F91" s="325">
        <f t="shared" si="3"/>
        <v>0</v>
      </c>
      <c r="G91" s="1154"/>
      <c r="H91" s="325">
        <f>H62+H69</f>
        <v>0</v>
      </c>
      <c r="I91" s="325">
        <f t="shared" si="5"/>
        <v>0</v>
      </c>
      <c r="J91" s="1154"/>
    </row>
    <row r="92" spans="1:10" ht="90" customHeight="1" x14ac:dyDescent="0.25">
      <c r="A92" s="1505"/>
      <c r="B92" s="1344"/>
      <c r="C92" s="322" t="s">
        <v>23</v>
      </c>
      <c r="D92" s="325">
        <f>D41+D48+D51+D56+D58+D63+D70</f>
        <v>67782.3</v>
      </c>
      <c r="E92" s="325">
        <f>E41+E48+E51+E56+E58+E63+E70</f>
        <v>21006.5</v>
      </c>
      <c r="F92" s="325">
        <f t="shared" si="3"/>
        <v>30.991128952543654</v>
      </c>
      <c r="G92" s="1154"/>
      <c r="H92" s="325">
        <f>H41+H48+H51+H56+H58+H63+H70</f>
        <v>21006.5</v>
      </c>
      <c r="I92" s="325">
        <f t="shared" si="5"/>
        <v>30.991128952543654</v>
      </c>
      <c r="J92" s="1154"/>
    </row>
    <row r="93" spans="1:10" ht="23.25" customHeight="1" x14ac:dyDescent="0.25">
      <c r="A93" s="1720"/>
      <c r="B93" s="1727" t="s">
        <v>87</v>
      </c>
      <c r="C93" s="322" t="s">
        <v>18</v>
      </c>
      <c r="D93" s="1119">
        <f>D94+D95+D96</f>
        <v>327796.69999999995</v>
      </c>
      <c r="E93" s="1127">
        <f>E94+E95+E96</f>
        <v>134679.1</v>
      </c>
      <c r="F93" s="325">
        <f t="shared" si="3"/>
        <v>41.086167127368896</v>
      </c>
      <c r="G93" s="1160"/>
      <c r="H93" s="1127">
        <f>H94+H95+H96</f>
        <v>136612.70000000001</v>
      </c>
      <c r="I93" s="325">
        <f t="shared" si="5"/>
        <v>41.67604493882947</v>
      </c>
      <c r="J93" s="1160"/>
    </row>
    <row r="94" spans="1:10" ht="72" customHeight="1" x14ac:dyDescent="0.25">
      <c r="A94" s="1720"/>
      <c r="B94" s="1727"/>
      <c r="C94" s="322" t="s">
        <v>22</v>
      </c>
      <c r="D94" s="1119">
        <f>D90</f>
        <v>17020.900000000001</v>
      </c>
      <c r="E94" s="1127">
        <f>E90</f>
        <v>0</v>
      </c>
      <c r="F94" s="325">
        <f t="shared" si="3"/>
        <v>0</v>
      </c>
      <c r="G94" s="1160"/>
      <c r="H94" s="1127">
        <f>H90</f>
        <v>0</v>
      </c>
      <c r="I94" s="325">
        <f t="shared" si="5"/>
        <v>0</v>
      </c>
      <c r="J94" s="1160"/>
    </row>
    <row r="95" spans="1:10" ht="89.25" customHeight="1" x14ac:dyDescent="0.25">
      <c r="A95" s="1720"/>
      <c r="B95" s="1727"/>
      <c r="C95" s="322" t="s">
        <v>19</v>
      </c>
      <c r="D95" s="1119">
        <f>D38+D91</f>
        <v>5818.7</v>
      </c>
      <c r="E95" s="1127">
        <f>E38+E91</f>
        <v>0</v>
      </c>
      <c r="F95" s="325">
        <f t="shared" si="3"/>
        <v>0</v>
      </c>
      <c r="G95" s="1160"/>
      <c r="H95" s="1127">
        <f>H38+H91</f>
        <v>0</v>
      </c>
      <c r="I95" s="325">
        <f t="shared" si="5"/>
        <v>0</v>
      </c>
      <c r="J95" s="1160"/>
    </row>
    <row r="96" spans="1:10" ht="96" customHeight="1" x14ac:dyDescent="0.25">
      <c r="A96" s="1720"/>
      <c r="B96" s="1727"/>
      <c r="C96" s="322" t="s">
        <v>23</v>
      </c>
      <c r="D96" s="1119">
        <f>D39+D92</f>
        <v>304957.09999999998</v>
      </c>
      <c r="E96" s="1127">
        <f>E39+E92</f>
        <v>134679.1</v>
      </c>
      <c r="F96" s="325">
        <f t="shared" si="3"/>
        <v>44.163293787880335</v>
      </c>
      <c r="G96" s="1160"/>
      <c r="H96" s="1127">
        <f>H39+H92</f>
        <v>136612.70000000001</v>
      </c>
      <c r="I96" s="325">
        <f t="shared" si="5"/>
        <v>44.797350184665326</v>
      </c>
      <c r="J96" s="1160"/>
    </row>
  </sheetData>
  <mergeCells count="92">
    <mergeCell ref="A89:A92"/>
    <mergeCell ref="B89:B92"/>
    <mergeCell ref="A93:A96"/>
    <mergeCell ref="B93:B96"/>
    <mergeCell ref="A81:A84"/>
    <mergeCell ref="B81:B84"/>
    <mergeCell ref="G81:G84"/>
    <mergeCell ref="J81:J84"/>
    <mergeCell ref="A85:A88"/>
    <mergeCell ref="B85:B88"/>
    <mergeCell ref="G85:G88"/>
    <mergeCell ref="J85:J88"/>
    <mergeCell ref="A74:A76"/>
    <mergeCell ref="B74:B76"/>
    <mergeCell ref="G74:G76"/>
    <mergeCell ref="J74:J76"/>
    <mergeCell ref="A77:A80"/>
    <mergeCell ref="B77:B80"/>
    <mergeCell ref="G77:G80"/>
    <mergeCell ref="J77:J80"/>
    <mergeCell ref="A67:A70"/>
    <mergeCell ref="B67:B70"/>
    <mergeCell ref="A71:A73"/>
    <mergeCell ref="B71:B73"/>
    <mergeCell ref="G71:G73"/>
    <mergeCell ref="A61:A63"/>
    <mergeCell ref="B61:B63"/>
    <mergeCell ref="A64:A66"/>
    <mergeCell ref="B64:B66"/>
    <mergeCell ref="G64:G66"/>
    <mergeCell ref="F49:F50"/>
    <mergeCell ref="G49:G50"/>
    <mergeCell ref="J71:J73"/>
    <mergeCell ref="H49:H50"/>
    <mergeCell ref="I49:I50"/>
    <mergeCell ref="J49:J50"/>
    <mergeCell ref="J64:J66"/>
    <mergeCell ref="A49:A50"/>
    <mergeCell ref="B49:B50"/>
    <mergeCell ref="C49:C50"/>
    <mergeCell ref="D49:D50"/>
    <mergeCell ref="E49:E50"/>
    <mergeCell ref="A37:A39"/>
    <mergeCell ref="B37:B39"/>
    <mergeCell ref="A40:J40"/>
    <mergeCell ref="A44:A45"/>
    <mergeCell ref="B44:B45"/>
    <mergeCell ref="C44:C45"/>
    <mergeCell ref="D44:D45"/>
    <mergeCell ref="E44:E45"/>
    <mergeCell ref="F44:F45"/>
    <mergeCell ref="G44:G45"/>
    <mergeCell ref="H44:H45"/>
    <mergeCell ref="I44:I45"/>
    <mergeCell ref="J44:J45"/>
    <mergeCell ref="A31:A33"/>
    <mergeCell ref="B31:B33"/>
    <mergeCell ref="J31:J33"/>
    <mergeCell ref="A34:A36"/>
    <mergeCell ref="B34:B36"/>
    <mergeCell ref="G34:G36"/>
    <mergeCell ref="J34:J36"/>
    <mergeCell ref="A25:A27"/>
    <mergeCell ref="B25:B27"/>
    <mergeCell ref="G25:G27"/>
    <mergeCell ref="J25:J27"/>
    <mergeCell ref="A28:A30"/>
    <mergeCell ref="B28:B30"/>
    <mergeCell ref="J17:J19"/>
    <mergeCell ref="A20:A22"/>
    <mergeCell ref="B20:B22"/>
    <mergeCell ref="G20:G22"/>
    <mergeCell ref="J20:J22"/>
    <mergeCell ref="A14:A16"/>
    <mergeCell ref="B14:B16"/>
    <mergeCell ref="A17:A19"/>
    <mergeCell ref="B17:B19"/>
    <mergeCell ref="G17:G19"/>
    <mergeCell ref="A2:J2"/>
    <mergeCell ref="A3:J3"/>
    <mergeCell ref="A4:J4"/>
    <mergeCell ref="A8:J8"/>
    <mergeCell ref="A12:A13"/>
    <mergeCell ref="B12:B13"/>
    <mergeCell ref="C12:C13"/>
    <mergeCell ref="D12:D13"/>
    <mergeCell ref="E12:E13"/>
    <mergeCell ref="F12:F13"/>
    <mergeCell ref="G12:G13"/>
    <mergeCell ref="H12:H13"/>
    <mergeCell ref="I12:I13"/>
    <mergeCell ref="J12:J13"/>
  </mergeCells>
  <pageMargins left="0.78740157480314965" right="0.39370078740157483" top="0.78740157480314965" bottom="0.78740157480314965" header="0.39370078740157483" footer="0.39370078740157483"/>
  <pageSetup paperSize="9" scale="62" firstPageNumber="192" orientation="landscape" useFirstPageNumber="1" r:id="rId1"/>
  <headerFooter>
    <oddFooter>&amp;R&amp;14&amp;P</oddFooter>
  </headerFooter>
  <rowBreaks count="7" manualBreakCount="7">
    <brk id="13" max="16383" man="1"/>
    <brk id="27" max="16383" man="1"/>
    <brk id="36" max="16383" man="1"/>
    <brk id="66" max="16383" man="1"/>
    <brk id="76" max="16383" man="1"/>
    <brk id="84" max="16383" man="1"/>
    <brk id="92"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O85"/>
  <sheetViews>
    <sheetView topLeftCell="A79" zoomScale="70" zoomScaleNormal="70" zoomScalePageLayoutView="60" workbookViewId="0">
      <selection activeCell="G92" sqref="G92"/>
    </sheetView>
  </sheetViews>
  <sheetFormatPr defaultColWidth="8.7109375" defaultRowHeight="18" x14ac:dyDescent="0.25"/>
  <cols>
    <col min="1" max="1" width="8.7109375" style="124" customWidth="1"/>
    <col min="2" max="2" width="45.7109375" style="426" customWidth="1"/>
    <col min="3" max="3" width="15.7109375" style="426" customWidth="1"/>
    <col min="4" max="5" width="17.7109375" style="426" customWidth="1"/>
    <col min="6" max="6" width="12.7109375" style="426" customWidth="1"/>
    <col min="7" max="7" width="35.7109375" style="236" customWidth="1"/>
    <col min="8" max="8" width="17.7109375" style="426" customWidth="1"/>
    <col min="9" max="9" width="12.7109375" style="426" customWidth="1"/>
    <col min="10" max="10" width="30.7109375" style="236" customWidth="1"/>
    <col min="11" max="256" width="8.7109375" style="426"/>
    <col min="257" max="257" width="8.7109375" style="426" customWidth="1"/>
    <col min="258" max="258" width="45.7109375" style="426" customWidth="1"/>
    <col min="259" max="259" width="15.7109375" style="426" customWidth="1"/>
    <col min="260" max="261" width="17.7109375" style="426" customWidth="1"/>
    <col min="262" max="262" width="15.28515625" style="426" customWidth="1"/>
    <col min="263" max="263" width="35.7109375" style="426" customWidth="1"/>
    <col min="264" max="264" width="17.7109375" style="426" customWidth="1"/>
    <col min="265" max="265" width="15.28515625" style="426" customWidth="1"/>
    <col min="266" max="266" width="30.7109375" style="426" customWidth="1"/>
    <col min="267" max="512" width="8.7109375" style="426"/>
    <col min="513" max="513" width="8.7109375" style="426" customWidth="1"/>
    <col min="514" max="514" width="45.7109375" style="426" customWidth="1"/>
    <col min="515" max="515" width="15.7109375" style="426" customWidth="1"/>
    <col min="516" max="517" width="17.7109375" style="426" customWidth="1"/>
    <col min="518" max="518" width="15.28515625" style="426" customWidth="1"/>
    <col min="519" max="519" width="35.7109375" style="426" customWidth="1"/>
    <col min="520" max="520" width="17.7109375" style="426" customWidth="1"/>
    <col min="521" max="521" width="15.28515625" style="426" customWidth="1"/>
    <col min="522" max="522" width="30.7109375" style="426" customWidth="1"/>
    <col min="523" max="768" width="8.7109375" style="426"/>
    <col min="769" max="769" width="8.7109375" style="426" customWidth="1"/>
    <col min="770" max="770" width="45.7109375" style="426" customWidth="1"/>
    <col min="771" max="771" width="15.7109375" style="426" customWidth="1"/>
    <col min="772" max="773" width="17.7109375" style="426" customWidth="1"/>
    <col min="774" max="774" width="15.28515625" style="426" customWidth="1"/>
    <col min="775" max="775" width="35.7109375" style="426" customWidth="1"/>
    <col min="776" max="776" width="17.7109375" style="426" customWidth="1"/>
    <col min="777" max="777" width="15.28515625" style="426" customWidth="1"/>
    <col min="778" max="778" width="30.7109375" style="426" customWidth="1"/>
    <col min="779" max="1024" width="8.7109375" style="426"/>
    <col min="1025" max="1025" width="8.7109375" style="426" customWidth="1"/>
    <col min="1026" max="1026" width="45.7109375" style="426" customWidth="1"/>
    <col min="1027" max="1027" width="15.7109375" style="426" customWidth="1"/>
    <col min="1028" max="1029" width="17.7109375" style="426" customWidth="1"/>
    <col min="1030" max="1030" width="15.28515625" style="426" customWidth="1"/>
    <col min="1031" max="1031" width="35.7109375" style="426" customWidth="1"/>
    <col min="1032" max="1032" width="17.7109375" style="426" customWidth="1"/>
    <col min="1033" max="1033" width="15.28515625" style="426" customWidth="1"/>
    <col min="1034" max="1034" width="30.7109375" style="426" customWidth="1"/>
    <col min="1035" max="1280" width="8.7109375" style="426"/>
    <col min="1281" max="1281" width="8.7109375" style="426" customWidth="1"/>
    <col min="1282" max="1282" width="45.7109375" style="426" customWidth="1"/>
    <col min="1283" max="1283" width="15.7109375" style="426" customWidth="1"/>
    <col min="1284" max="1285" width="17.7109375" style="426" customWidth="1"/>
    <col min="1286" max="1286" width="15.28515625" style="426" customWidth="1"/>
    <col min="1287" max="1287" width="35.7109375" style="426" customWidth="1"/>
    <col min="1288" max="1288" width="17.7109375" style="426" customWidth="1"/>
    <col min="1289" max="1289" width="15.28515625" style="426" customWidth="1"/>
    <col min="1290" max="1290" width="30.7109375" style="426" customWidth="1"/>
    <col min="1291" max="1536" width="8.7109375" style="426"/>
    <col min="1537" max="1537" width="8.7109375" style="426" customWidth="1"/>
    <col min="1538" max="1538" width="45.7109375" style="426" customWidth="1"/>
    <col min="1539" max="1539" width="15.7109375" style="426" customWidth="1"/>
    <col min="1540" max="1541" width="17.7109375" style="426" customWidth="1"/>
    <col min="1542" max="1542" width="15.28515625" style="426" customWidth="1"/>
    <col min="1543" max="1543" width="35.7109375" style="426" customWidth="1"/>
    <col min="1544" max="1544" width="17.7109375" style="426" customWidth="1"/>
    <col min="1545" max="1545" width="15.28515625" style="426" customWidth="1"/>
    <col min="1546" max="1546" width="30.7109375" style="426" customWidth="1"/>
    <col min="1547" max="1792" width="8.7109375" style="426"/>
    <col min="1793" max="1793" width="8.7109375" style="426" customWidth="1"/>
    <col min="1794" max="1794" width="45.7109375" style="426" customWidth="1"/>
    <col min="1795" max="1795" width="15.7109375" style="426" customWidth="1"/>
    <col min="1796" max="1797" width="17.7109375" style="426" customWidth="1"/>
    <col min="1798" max="1798" width="15.28515625" style="426" customWidth="1"/>
    <col min="1799" max="1799" width="35.7109375" style="426" customWidth="1"/>
    <col min="1800" max="1800" width="17.7109375" style="426" customWidth="1"/>
    <col min="1801" max="1801" width="15.28515625" style="426" customWidth="1"/>
    <col min="1802" max="1802" width="30.7109375" style="426" customWidth="1"/>
    <col min="1803" max="2048" width="8.7109375" style="426"/>
    <col min="2049" max="2049" width="8.7109375" style="426" customWidth="1"/>
    <col min="2050" max="2050" width="45.7109375" style="426" customWidth="1"/>
    <col min="2051" max="2051" width="15.7109375" style="426" customWidth="1"/>
    <col min="2052" max="2053" width="17.7109375" style="426" customWidth="1"/>
    <col min="2054" max="2054" width="15.28515625" style="426" customWidth="1"/>
    <col min="2055" max="2055" width="35.7109375" style="426" customWidth="1"/>
    <col min="2056" max="2056" width="17.7109375" style="426" customWidth="1"/>
    <col min="2057" max="2057" width="15.28515625" style="426" customWidth="1"/>
    <col min="2058" max="2058" width="30.7109375" style="426" customWidth="1"/>
    <col min="2059" max="2304" width="8.7109375" style="426"/>
    <col min="2305" max="2305" width="8.7109375" style="426" customWidth="1"/>
    <col min="2306" max="2306" width="45.7109375" style="426" customWidth="1"/>
    <col min="2307" max="2307" width="15.7109375" style="426" customWidth="1"/>
    <col min="2308" max="2309" width="17.7109375" style="426" customWidth="1"/>
    <col min="2310" max="2310" width="15.28515625" style="426" customWidth="1"/>
    <col min="2311" max="2311" width="35.7109375" style="426" customWidth="1"/>
    <col min="2312" max="2312" width="17.7109375" style="426" customWidth="1"/>
    <col min="2313" max="2313" width="15.28515625" style="426" customWidth="1"/>
    <col min="2314" max="2314" width="30.7109375" style="426" customWidth="1"/>
    <col min="2315" max="2560" width="8.7109375" style="426"/>
    <col min="2561" max="2561" width="8.7109375" style="426" customWidth="1"/>
    <col min="2562" max="2562" width="45.7109375" style="426" customWidth="1"/>
    <col min="2563" max="2563" width="15.7109375" style="426" customWidth="1"/>
    <col min="2564" max="2565" width="17.7109375" style="426" customWidth="1"/>
    <col min="2566" max="2566" width="15.28515625" style="426" customWidth="1"/>
    <col min="2567" max="2567" width="35.7109375" style="426" customWidth="1"/>
    <col min="2568" max="2568" width="17.7109375" style="426" customWidth="1"/>
    <col min="2569" max="2569" width="15.28515625" style="426" customWidth="1"/>
    <col min="2570" max="2570" width="30.7109375" style="426" customWidth="1"/>
    <col min="2571" max="2816" width="8.7109375" style="426"/>
    <col min="2817" max="2817" width="8.7109375" style="426" customWidth="1"/>
    <col min="2818" max="2818" width="45.7109375" style="426" customWidth="1"/>
    <col min="2819" max="2819" width="15.7109375" style="426" customWidth="1"/>
    <col min="2820" max="2821" width="17.7109375" style="426" customWidth="1"/>
    <col min="2822" max="2822" width="15.28515625" style="426" customWidth="1"/>
    <col min="2823" max="2823" width="35.7109375" style="426" customWidth="1"/>
    <col min="2824" max="2824" width="17.7109375" style="426" customWidth="1"/>
    <col min="2825" max="2825" width="15.28515625" style="426" customWidth="1"/>
    <col min="2826" max="2826" width="30.7109375" style="426" customWidth="1"/>
    <col min="2827" max="3072" width="8.7109375" style="426"/>
    <col min="3073" max="3073" width="8.7109375" style="426" customWidth="1"/>
    <col min="3074" max="3074" width="45.7109375" style="426" customWidth="1"/>
    <col min="3075" max="3075" width="15.7109375" style="426" customWidth="1"/>
    <col min="3076" max="3077" width="17.7109375" style="426" customWidth="1"/>
    <col min="3078" max="3078" width="15.28515625" style="426" customWidth="1"/>
    <col min="3079" max="3079" width="35.7109375" style="426" customWidth="1"/>
    <col min="3080" max="3080" width="17.7109375" style="426" customWidth="1"/>
    <col min="3081" max="3081" width="15.28515625" style="426" customWidth="1"/>
    <col min="3082" max="3082" width="30.7109375" style="426" customWidth="1"/>
    <col min="3083" max="3328" width="8.7109375" style="426"/>
    <col min="3329" max="3329" width="8.7109375" style="426" customWidth="1"/>
    <col min="3330" max="3330" width="45.7109375" style="426" customWidth="1"/>
    <col min="3331" max="3331" width="15.7109375" style="426" customWidth="1"/>
    <col min="3332" max="3333" width="17.7109375" style="426" customWidth="1"/>
    <col min="3334" max="3334" width="15.28515625" style="426" customWidth="1"/>
    <col min="3335" max="3335" width="35.7109375" style="426" customWidth="1"/>
    <col min="3336" max="3336" width="17.7109375" style="426" customWidth="1"/>
    <col min="3337" max="3337" width="15.28515625" style="426" customWidth="1"/>
    <col min="3338" max="3338" width="30.7109375" style="426" customWidth="1"/>
    <col min="3339" max="3584" width="8.7109375" style="426"/>
    <col min="3585" max="3585" width="8.7109375" style="426" customWidth="1"/>
    <col min="3586" max="3586" width="45.7109375" style="426" customWidth="1"/>
    <col min="3587" max="3587" width="15.7109375" style="426" customWidth="1"/>
    <col min="3588" max="3589" width="17.7109375" style="426" customWidth="1"/>
    <col min="3590" max="3590" width="15.28515625" style="426" customWidth="1"/>
    <col min="3591" max="3591" width="35.7109375" style="426" customWidth="1"/>
    <col min="3592" max="3592" width="17.7109375" style="426" customWidth="1"/>
    <col min="3593" max="3593" width="15.28515625" style="426" customWidth="1"/>
    <col min="3594" max="3594" width="30.7109375" style="426" customWidth="1"/>
    <col min="3595" max="3840" width="8.7109375" style="426"/>
    <col min="3841" max="3841" width="8.7109375" style="426" customWidth="1"/>
    <col min="3842" max="3842" width="45.7109375" style="426" customWidth="1"/>
    <col min="3843" max="3843" width="15.7109375" style="426" customWidth="1"/>
    <col min="3844" max="3845" width="17.7109375" style="426" customWidth="1"/>
    <col min="3846" max="3846" width="15.28515625" style="426" customWidth="1"/>
    <col min="3847" max="3847" width="35.7109375" style="426" customWidth="1"/>
    <col min="3848" max="3848" width="17.7109375" style="426" customWidth="1"/>
    <col min="3849" max="3849" width="15.28515625" style="426" customWidth="1"/>
    <col min="3850" max="3850" width="30.7109375" style="426" customWidth="1"/>
    <col min="3851" max="4096" width="8.7109375" style="426"/>
    <col min="4097" max="4097" width="8.7109375" style="426" customWidth="1"/>
    <col min="4098" max="4098" width="45.7109375" style="426" customWidth="1"/>
    <col min="4099" max="4099" width="15.7109375" style="426" customWidth="1"/>
    <col min="4100" max="4101" width="17.7109375" style="426" customWidth="1"/>
    <col min="4102" max="4102" width="15.28515625" style="426" customWidth="1"/>
    <col min="4103" max="4103" width="35.7109375" style="426" customWidth="1"/>
    <col min="4104" max="4104" width="17.7109375" style="426" customWidth="1"/>
    <col min="4105" max="4105" width="15.28515625" style="426" customWidth="1"/>
    <col min="4106" max="4106" width="30.7109375" style="426" customWidth="1"/>
    <col min="4107" max="4352" width="8.7109375" style="426"/>
    <col min="4353" max="4353" width="8.7109375" style="426" customWidth="1"/>
    <col min="4354" max="4354" width="45.7109375" style="426" customWidth="1"/>
    <col min="4355" max="4355" width="15.7109375" style="426" customWidth="1"/>
    <col min="4356" max="4357" width="17.7109375" style="426" customWidth="1"/>
    <col min="4358" max="4358" width="15.28515625" style="426" customWidth="1"/>
    <col min="4359" max="4359" width="35.7109375" style="426" customWidth="1"/>
    <col min="4360" max="4360" width="17.7109375" style="426" customWidth="1"/>
    <col min="4361" max="4361" width="15.28515625" style="426" customWidth="1"/>
    <col min="4362" max="4362" width="30.7109375" style="426" customWidth="1"/>
    <col min="4363" max="4608" width="8.7109375" style="426"/>
    <col min="4609" max="4609" width="8.7109375" style="426" customWidth="1"/>
    <col min="4610" max="4610" width="45.7109375" style="426" customWidth="1"/>
    <col min="4611" max="4611" width="15.7109375" style="426" customWidth="1"/>
    <col min="4612" max="4613" width="17.7109375" style="426" customWidth="1"/>
    <col min="4614" max="4614" width="15.28515625" style="426" customWidth="1"/>
    <col min="4615" max="4615" width="35.7109375" style="426" customWidth="1"/>
    <col min="4616" max="4616" width="17.7109375" style="426" customWidth="1"/>
    <col min="4617" max="4617" width="15.28515625" style="426" customWidth="1"/>
    <col min="4618" max="4618" width="30.7109375" style="426" customWidth="1"/>
    <col min="4619" max="4864" width="8.7109375" style="426"/>
    <col min="4865" max="4865" width="8.7109375" style="426" customWidth="1"/>
    <col min="4866" max="4866" width="45.7109375" style="426" customWidth="1"/>
    <col min="4867" max="4867" width="15.7109375" style="426" customWidth="1"/>
    <col min="4868" max="4869" width="17.7109375" style="426" customWidth="1"/>
    <col min="4870" max="4870" width="15.28515625" style="426" customWidth="1"/>
    <col min="4871" max="4871" width="35.7109375" style="426" customWidth="1"/>
    <col min="4872" max="4872" width="17.7109375" style="426" customWidth="1"/>
    <col min="4873" max="4873" width="15.28515625" style="426" customWidth="1"/>
    <col min="4874" max="4874" width="30.7109375" style="426" customWidth="1"/>
    <col min="4875" max="5120" width="8.7109375" style="426"/>
    <col min="5121" max="5121" width="8.7109375" style="426" customWidth="1"/>
    <col min="5122" max="5122" width="45.7109375" style="426" customWidth="1"/>
    <col min="5123" max="5123" width="15.7109375" style="426" customWidth="1"/>
    <col min="5124" max="5125" width="17.7109375" style="426" customWidth="1"/>
    <col min="5126" max="5126" width="15.28515625" style="426" customWidth="1"/>
    <col min="5127" max="5127" width="35.7109375" style="426" customWidth="1"/>
    <col min="5128" max="5128" width="17.7109375" style="426" customWidth="1"/>
    <col min="5129" max="5129" width="15.28515625" style="426" customWidth="1"/>
    <col min="5130" max="5130" width="30.7109375" style="426" customWidth="1"/>
    <col min="5131" max="5376" width="8.7109375" style="426"/>
    <col min="5377" max="5377" width="8.7109375" style="426" customWidth="1"/>
    <col min="5378" max="5378" width="45.7109375" style="426" customWidth="1"/>
    <col min="5379" max="5379" width="15.7109375" style="426" customWidth="1"/>
    <col min="5380" max="5381" width="17.7109375" style="426" customWidth="1"/>
    <col min="5382" max="5382" width="15.28515625" style="426" customWidth="1"/>
    <col min="5383" max="5383" width="35.7109375" style="426" customWidth="1"/>
    <col min="5384" max="5384" width="17.7109375" style="426" customWidth="1"/>
    <col min="5385" max="5385" width="15.28515625" style="426" customWidth="1"/>
    <col min="5386" max="5386" width="30.7109375" style="426" customWidth="1"/>
    <col min="5387" max="5632" width="8.7109375" style="426"/>
    <col min="5633" max="5633" width="8.7109375" style="426" customWidth="1"/>
    <col min="5634" max="5634" width="45.7109375" style="426" customWidth="1"/>
    <col min="5635" max="5635" width="15.7109375" style="426" customWidth="1"/>
    <col min="5636" max="5637" width="17.7109375" style="426" customWidth="1"/>
    <col min="5638" max="5638" width="15.28515625" style="426" customWidth="1"/>
    <col min="5639" max="5639" width="35.7109375" style="426" customWidth="1"/>
    <col min="5640" max="5640" width="17.7109375" style="426" customWidth="1"/>
    <col min="5641" max="5641" width="15.28515625" style="426" customWidth="1"/>
    <col min="5642" max="5642" width="30.7109375" style="426" customWidth="1"/>
    <col min="5643" max="5888" width="8.7109375" style="426"/>
    <col min="5889" max="5889" width="8.7109375" style="426" customWidth="1"/>
    <col min="5890" max="5890" width="45.7109375" style="426" customWidth="1"/>
    <col min="5891" max="5891" width="15.7109375" style="426" customWidth="1"/>
    <col min="5892" max="5893" width="17.7109375" style="426" customWidth="1"/>
    <col min="5894" max="5894" width="15.28515625" style="426" customWidth="1"/>
    <col min="5895" max="5895" width="35.7109375" style="426" customWidth="1"/>
    <col min="5896" max="5896" width="17.7109375" style="426" customWidth="1"/>
    <col min="5897" max="5897" width="15.28515625" style="426" customWidth="1"/>
    <col min="5898" max="5898" width="30.7109375" style="426" customWidth="1"/>
    <col min="5899" max="6144" width="8.7109375" style="426"/>
    <col min="6145" max="6145" width="8.7109375" style="426" customWidth="1"/>
    <col min="6146" max="6146" width="45.7109375" style="426" customWidth="1"/>
    <col min="6147" max="6147" width="15.7109375" style="426" customWidth="1"/>
    <col min="6148" max="6149" width="17.7109375" style="426" customWidth="1"/>
    <col min="6150" max="6150" width="15.28515625" style="426" customWidth="1"/>
    <col min="6151" max="6151" width="35.7109375" style="426" customWidth="1"/>
    <col min="6152" max="6152" width="17.7109375" style="426" customWidth="1"/>
    <col min="6153" max="6153" width="15.28515625" style="426" customWidth="1"/>
    <col min="6154" max="6154" width="30.7109375" style="426" customWidth="1"/>
    <col min="6155" max="6400" width="8.7109375" style="426"/>
    <col min="6401" max="6401" width="8.7109375" style="426" customWidth="1"/>
    <col min="6402" max="6402" width="45.7109375" style="426" customWidth="1"/>
    <col min="6403" max="6403" width="15.7109375" style="426" customWidth="1"/>
    <col min="6404" max="6405" width="17.7109375" style="426" customWidth="1"/>
    <col min="6406" max="6406" width="15.28515625" style="426" customWidth="1"/>
    <col min="6407" max="6407" width="35.7109375" style="426" customWidth="1"/>
    <col min="6408" max="6408" width="17.7109375" style="426" customWidth="1"/>
    <col min="6409" max="6409" width="15.28515625" style="426" customWidth="1"/>
    <col min="6410" max="6410" width="30.7109375" style="426" customWidth="1"/>
    <col min="6411" max="6656" width="8.7109375" style="426"/>
    <col min="6657" max="6657" width="8.7109375" style="426" customWidth="1"/>
    <col min="6658" max="6658" width="45.7109375" style="426" customWidth="1"/>
    <col min="6659" max="6659" width="15.7109375" style="426" customWidth="1"/>
    <col min="6660" max="6661" width="17.7109375" style="426" customWidth="1"/>
    <col min="6662" max="6662" width="15.28515625" style="426" customWidth="1"/>
    <col min="6663" max="6663" width="35.7109375" style="426" customWidth="1"/>
    <col min="6664" max="6664" width="17.7109375" style="426" customWidth="1"/>
    <col min="6665" max="6665" width="15.28515625" style="426" customWidth="1"/>
    <col min="6666" max="6666" width="30.7109375" style="426" customWidth="1"/>
    <col min="6667" max="6912" width="8.7109375" style="426"/>
    <col min="6913" max="6913" width="8.7109375" style="426" customWidth="1"/>
    <col min="6914" max="6914" width="45.7109375" style="426" customWidth="1"/>
    <col min="6915" max="6915" width="15.7109375" style="426" customWidth="1"/>
    <col min="6916" max="6917" width="17.7109375" style="426" customWidth="1"/>
    <col min="6918" max="6918" width="15.28515625" style="426" customWidth="1"/>
    <col min="6919" max="6919" width="35.7109375" style="426" customWidth="1"/>
    <col min="6920" max="6920" width="17.7109375" style="426" customWidth="1"/>
    <col min="6921" max="6921" width="15.28515625" style="426" customWidth="1"/>
    <col min="6922" max="6922" width="30.7109375" style="426" customWidth="1"/>
    <col min="6923" max="7168" width="8.7109375" style="426"/>
    <col min="7169" max="7169" width="8.7109375" style="426" customWidth="1"/>
    <col min="7170" max="7170" width="45.7109375" style="426" customWidth="1"/>
    <col min="7171" max="7171" width="15.7109375" style="426" customWidth="1"/>
    <col min="7172" max="7173" width="17.7109375" style="426" customWidth="1"/>
    <col min="7174" max="7174" width="15.28515625" style="426" customWidth="1"/>
    <col min="7175" max="7175" width="35.7109375" style="426" customWidth="1"/>
    <col min="7176" max="7176" width="17.7109375" style="426" customWidth="1"/>
    <col min="7177" max="7177" width="15.28515625" style="426" customWidth="1"/>
    <col min="7178" max="7178" width="30.7109375" style="426" customWidth="1"/>
    <col min="7179" max="7424" width="8.7109375" style="426"/>
    <col min="7425" max="7425" width="8.7109375" style="426" customWidth="1"/>
    <col min="7426" max="7426" width="45.7109375" style="426" customWidth="1"/>
    <col min="7427" max="7427" width="15.7109375" style="426" customWidth="1"/>
    <col min="7428" max="7429" width="17.7109375" style="426" customWidth="1"/>
    <col min="7430" max="7430" width="15.28515625" style="426" customWidth="1"/>
    <col min="7431" max="7431" width="35.7109375" style="426" customWidth="1"/>
    <col min="7432" max="7432" width="17.7109375" style="426" customWidth="1"/>
    <col min="7433" max="7433" width="15.28515625" style="426" customWidth="1"/>
    <col min="7434" max="7434" width="30.7109375" style="426" customWidth="1"/>
    <col min="7435" max="7680" width="8.7109375" style="426"/>
    <col min="7681" max="7681" width="8.7109375" style="426" customWidth="1"/>
    <col min="7682" max="7682" width="45.7109375" style="426" customWidth="1"/>
    <col min="7683" max="7683" width="15.7109375" style="426" customWidth="1"/>
    <col min="7684" max="7685" width="17.7109375" style="426" customWidth="1"/>
    <col min="7686" max="7686" width="15.28515625" style="426" customWidth="1"/>
    <col min="7687" max="7687" width="35.7109375" style="426" customWidth="1"/>
    <col min="7688" max="7688" width="17.7109375" style="426" customWidth="1"/>
    <col min="7689" max="7689" width="15.28515625" style="426" customWidth="1"/>
    <col min="7690" max="7690" width="30.7109375" style="426" customWidth="1"/>
    <col min="7691" max="7936" width="8.7109375" style="426"/>
    <col min="7937" max="7937" width="8.7109375" style="426" customWidth="1"/>
    <col min="7938" max="7938" width="45.7109375" style="426" customWidth="1"/>
    <col min="7939" max="7939" width="15.7109375" style="426" customWidth="1"/>
    <col min="7940" max="7941" width="17.7109375" style="426" customWidth="1"/>
    <col min="7942" max="7942" width="15.28515625" style="426" customWidth="1"/>
    <col min="7943" max="7943" width="35.7109375" style="426" customWidth="1"/>
    <col min="7944" max="7944" width="17.7109375" style="426" customWidth="1"/>
    <col min="7945" max="7945" width="15.28515625" style="426" customWidth="1"/>
    <col min="7946" max="7946" width="30.7109375" style="426" customWidth="1"/>
    <col min="7947" max="8192" width="8.7109375" style="426"/>
    <col min="8193" max="8193" width="8.7109375" style="426" customWidth="1"/>
    <col min="8194" max="8194" width="45.7109375" style="426" customWidth="1"/>
    <col min="8195" max="8195" width="15.7109375" style="426" customWidth="1"/>
    <col min="8196" max="8197" width="17.7109375" style="426" customWidth="1"/>
    <col min="8198" max="8198" width="15.28515625" style="426" customWidth="1"/>
    <col min="8199" max="8199" width="35.7109375" style="426" customWidth="1"/>
    <col min="8200" max="8200" width="17.7109375" style="426" customWidth="1"/>
    <col min="8201" max="8201" width="15.28515625" style="426" customWidth="1"/>
    <col min="8202" max="8202" width="30.7109375" style="426" customWidth="1"/>
    <col min="8203" max="8448" width="8.7109375" style="426"/>
    <col min="8449" max="8449" width="8.7109375" style="426" customWidth="1"/>
    <col min="8450" max="8450" width="45.7109375" style="426" customWidth="1"/>
    <col min="8451" max="8451" width="15.7109375" style="426" customWidth="1"/>
    <col min="8452" max="8453" width="17.7109375" style="426" customWidth="1"/>
    <col min="8454" max="8454" width="15.28515625" style="426" customWidth="1"/>
    <col min="8455" max="8455" width="35.7109375" style="426" customWidth="1"/>
    <col min="8456" max="8456" width="17.7109375" style="426" customWidth="1"/>
    <col min="8457" max="8457" width="15.28515625" style="426" customWidth="1"/>
    <col min="8458" max="8458" width="30.7109375" style="426" customWidth="1"/>
    <col min="8459" max="8704" width="8.7109375" style="426"/>
    <col min="8705" max="8705" width="8.7109375" style="426" customWidth="1"/>
    <col min="8706" max="8706" width="45.7109375" style="426" customWidth="1"/>
    <col min="8707" max="8707" width="15.7109375" style="426" customWidth="1"/>
    <col min="8708" max="8709" width="17.7109375" style="426" customWidth="1"/>
    <col min="8710" max="8710" width="15.28515625" style="426" customWidth="1"/>
    <col min="8711" max="8711" width="35.7109375" style="426" customWidth="1"/>
    <col min="8712" max="8712" width="17.7109375" style="426" customWidth="1"/>
    <col min="8713" max="8713" width="15.28515625" style="426" customWidth="1"/>
    <col min="8714" max="8714" width="30.7109375" style="426" customWidth="1"/>
    <col min="8715" max="8960" width="8.7109375" style="426"/>
    <col min="8961" max="8961" width="8.7109375" style="426" customWidth="1"/>
    <col min="8962" max="8962" width="45.7109375" style="426" customWidth="1"/>
    <col min="8963" max="8963" width="15.7109375" style="426" customWidth="1"/>
    <col min="8964" max="8965" width="17.7109375" style="426" customWidth="1"/>
    <col min="8966" max="8966" width="15.28515625" style="426" customWidth="1"/>
    <col min="8967" max="8967" width="35.7109375" style="426" customWidth="1"/>
    <col min="8968" max="8968" width="17.7109375" style="426" customWidth="1"/>
    <col min="8969" max="8969" width="15.28515625" style="426" customWidth="1"/>
    <col min="8970" max="8970" width="30.7109375" style="426" customWidth="1"/>
    <col min="8971" max="9216" width="8.7109375" style="426"/>
    <col min="9217" max="9217" width="8.7109375" style="426" customWidth="1"/>
    <col min="9218" max="9218" width="45.7109375" style="426" customWidth="1"/>
    <col min="9219" max="9219" width="15.7109375" style="426" customWidth="1"/>
    <col min="9220" max="9221" width="17.7109375" style="426" customWidth="1"/>
    <col min="9222" max="9222" width="15.28515625" style="426" customWidth="1"/>
    <col min="9223" max="9223" width="35.7109375" style="426" customWidth="1"/>
    <col min="9224" max="9224" width="17.7109375" style="426" customWidth="1"/>
    <col min="9225" max="9225" width="15.28515625" style="426" customWidth="1"/>
    <col min="9226" max="9226" width="30.7109375" style="426" customWidth="1"/>
    <col min="9227" max="9472" width="8.7109375" style="426"/>
    <col min="9473" max="9473" width="8.7109375" style="426" customWidth="1"/>
    <col min="9474" max="9474" width="45.7109375" style="426" customWidth="1"/>
    <col min="9475" max="9475" width="15.7109375" style="426" customWidth="1"/>
    <col min="9476" max="9477" width="17.7109375" style="426" customWidth="1"/>
    <col min="9478" max="9478" width="15.28515625" style="426" customWidth="1"/>
    <col min="9479" max="9479" width="35.7109375" style="426" customWidth="1"/>
    <col min="9480" max="9480" width="17.7109375" style="426" customWidth="1"/>
    <col min="9481" max="9481" width="15.28515625" style="426" customWidth="1"/>
    <col min="9482" max="9482" width="30.7109375" style="426" customWidth="1"/>
    <col min="9483" max="9728" width="8.7109375" style="426"/>
    <col min="9729" max="9729" width="8.7109375" style="426" customWidth="1"/>
    <col min="9730" max="9730" width="45.7109375" style="426" customWidth="1"/>
    <col min="9731" max="9731" width="15.7109375" style="426" customWidth="1"/>
    <col min="9732" max="9733" width="17.7109375" style="426" customWidth="1"/>
    <col min="9734" max="9734" width="15.28515625" style="426" customWidth="1"/>
    <col min="9735" max="9735" width="35.7109375" style="426" customWidth="1"/>
    <col min="9736" max="9736" width="17.7109375" style="426" customWidth="1"/>
    <col min="9737" max="9737" width="15.28515625" style="426" customWidth="1"/>
    <col min="9738" max="9738" width="30.7109375" style="426" customWidth="1"/>
    <col min="9739" max="9984" width="8.7109375" style="426"/>
    <col min="9985" max="9985" width="8.7109375" style="426" customWidth="1"/>
    <col min="9986" max="9986" width="45.7109375" style="426" customWidth="1"/>
    <col min="9987" max="9987" width="15.7109375" style="426" customWidth="1"/>
    <col min="9988" max="9989" width="17.7109375" style="426" customWidth="1"/>
    <col min="9990" max="9990" width="15.28515625" style="426" customWidth="1"/>
    <col min="9991" max="9991" width="35.7109375" style="426" customWidth="1"/>
    <col min="9992" max="9992" width="17.7109375" style="426" customWidth="1"/>
    <col min="9993" max="9993" width="15.28515625" style="426" customWidth="1"/>
    <col min="9994" max="9994" width="30.7109375" style="426" customWidth="1"/>
    <col min="9995" max="10240" width="8.7109375" style="426"/>
    <col min="10241" max="10241" width="8.7109375" style="426" customWidth="1"/>
    <col min="10242" max="10242" width="45.7109375" style="426" customWidth="1"/>
    <col min="10243" max="10243" width="15.7109375" style="426" customWidth="1"/>
    <col min="10244" max="10245" width="17.7109375" style="426" customWidth="1"/>
    <col min="10246" max="10246" width="15.28515625" style="426" customWidth="1"/>
    <col min="10247" max="10247" width="35.7109375" style="426" customWidth="1"/>
    <col min="10248" max="10248" width="17.7109375" style="426" customWidth="1"/>
    <col min="10249" max="10249" width="15.28515625" style="426" customWidth="1"/>
    <col min="10250" max="10250" width="30.7109375" style="426" customWidth="1"/>
    <col min="10251" max="10496" width="8.7109375" style="426"/>
    <col min="10497" max="10497" width="8.7109375" style="426" customWidth="1"/>
    <col min="10498" max="10498" width="45.7109375" style="426" customWidth="1"/>
    <col min="10499" max="10499" width="15.7109375" style="426" customWidth="1"/>
    <col min="10500" max="10501" width="17.7109375" style="426" customWidth="1"/>
    <col min="10502" max="10502" width="15.28515625" style="426" customWidth="1"/>
    <col min="10503" max="10503" width="35.7109375" style="426" customWidth="1"/>
    <col min="10504" max="10504" width="17.7109375" style="426" customWidth="1"/>
    <col min="10505" max="10505" width="15.28515625" style="426" customWidth="1"/>
    <col min="10506" max="10506" width="30.7109375" style="426" customWidth="1"/>
    <col min="10507" max="10752" width="8.7109375" style="426"/>
    <col min="10753" max="10753" width="8.7109375" style="426" customWidth="1"/>
    <col min="10754" max="10754" width="45.7109375" style="426" customWidth="1"/>
    <col min="10755" max="10755" width="15.7109375" style="426" customWidth="1"/>
    <col min="10756" max="10757" width="17.7109375" style="426" customWidth="1"/>
    <col min="10758" max="10758" width="15.28515625" style="426" customWidth="1"/>
    <col min="10759" max="10759" width="35.7109375" style="426" customWidth="1"/>
    <col min="10760" max="10760" width="17.7109375" style="426" customWidth="1"/>
    <col min="10761" max="10761" width="15.28515625" style="426" customWidth="1"/>
    <col min="10762" max="10762" width="30.7109375" style="426" customWidth="1"/>
    <col min="10763" max="11008" width="8.7109375" style="426"/>
    <col min="11009" max="11009" width="8.7109375" style="426" customWidth="1"/>
    <col min="11010" max="11010" width="45.7109375" style="426" customWidth="1"/>
    <col min="11011" max="11011" width="15.7109375" style="426" customWidth="1"/>
    <col min="11012" max="11013" width="17.7109375" style="426" customWidth="1"/>
    <col min="11014" max="11014" width="15.28515625" style="426" customWidth="1"/>
    <col min="11015" max="11015" width="35.7109375" style="426" customWidth="1"/>
    <col min="11016" max="11016" width="17.7109375" style="426" customWidth="1"/>
    <col min="11017" max="11017" width="15.28515625" style="426" customWidth="1"/>
    <col min="11018" max="11018" width="30.7109375" style="426" customWidth="1"/>
    <col min="11019" max="11264" width="8.7109375" style="426"/>
    <col min="11265" max="11265" width="8.7109375" style="426" customWidth="1"/>
    <col min="11266" max="11266" width="45.7109375" style="426" customWidth="1"/>
    <col min="11267" max="11267" width="15.7109375" style="426" customWidth="1"/>
    <col min="11268" max="11269" width="17.7109375" style="426" customWidth="1"/>
    <col min="11270" max="11270" width="15.28515625" style="426" customWidth="1"/>
    <col min="11271" max="11271" width="35.7109375" style="426" customWidth="1"/>
    <col min="11272" max="11272" width="17.7109375" style="426" customWidth="1"/>
    <col min="11273" max="11273" width="15.28515625" style="426" customWidth="1"/>
    <col min="11274" max="11274" width="30.7109375" style="426" customWidth="1"/>
    <col min="11275" max="11520" width="8.7109375" style="426"/>
    <col min="11521" max="11521" width="8.7109375" style="426" customWidth="1"/>
    <col min="11522" max="11522" width="45.7109375" style="426" customWidth="1"/>
    <col min="11523" max="11523" width="15.7109375" style="426" customWidth="1"/>
    <col min="11524" max="11525" width="17.7109375" style="426" customWidth="1"/>
    <col min="11526" max="11526" width="15.28515625" style="426" customWidth="1"/>
    <col min="11527" max="11527" width="35.7109375" style="426" customWidth="1"/>
    <col min="11528" max="11528" width="17.7109375" style="426" customWidth="1"/>
    <col min="11529" max="11529" width="15.28515625" style="426" customWidth="1"/>
    <col min="11530" max="11530" width="30.7109375" style="426" customWidth="1"/>
    <col min="11531" max="11776" width="8.7109375" style="426"/>
    <col min="11777" max="11777" width="8.7109375" style="426" customWidth="1"/>
    <col min="11778" max="11778" width="45.7109375" style="426" customWidth="1"/>
    <col min="11779" max="11779" width="15.7109375" style="426" customWidth="1"/>
    <col min="11780" max="11781" width="17.7109375" style="426" customWidth="1"/>
    <col min="11782" max="11782" width="15.28515625" style="426" customWidth="1"/>
    <col min="11783" max="11783" width="35.7109375" style="426" customWidth="1"/>
    <col min="11784" max="11784" width="17.7109375" style="426" customWidth="1"/>
    <col min="11785" max="11785" width="15.28515625" style="426" customWidth="1"/>
    <col min="11786" max="11786" width="30.7109375" style="426" customWidth="1"/>
    <col min="11787" max="12032" width="8.7109375" style="426"/>
    <col min="12033" max="12033" width="8.7109375" style="426" customWidth="1"/>
    <col min="12034" max="12034" width="45.7109375" style="426" customWidth="1"/>
    <col min="12035" max="12035" width="15.7109375" style="426" customWidth="1"/>
    <col min="12036" max="12037" width="17.7109375" style="426" customWidth="1"/>
    <col min="12038" max="12038" width="15.28515625" style="426" customWidth="1"/>
    <col min="12039" max="12039" width="35.7109375" style="426" customWidth="1"/>
    <col min="12040" max="12040" width="17.7109375" style="426" customWidth="1"/>
    <col min="12041" max="12041" width="15.28515625" style="426" customWidth="1"/>
    <col min="12042" max="12042" width="30.7109375" style="426" customWidth="1"/>
    <col min="12043" max="12288" width="8.7109375" style="426"/>
    <col min="12289" max="12289" width="8.7109375" style="426" customWidth="1"/>
    <col min="12290" max="12290" width="45.7109375" style="426" customWidth="1"/>
    <col min="12291" max="12291" width="15.7109375" style="426" customWidth="1"/>
    <col min="12292" max="12293" width="17.7109375" style="426" customWidth="1"/>
    <col min="12294" max="12294" width="15.28515625" style="426" customWidth="1"/>
    <col min="12295" max="12295" width="35.7109375" style="426" customWidth="1"/>
    <col min="12296" max="12296" width="17.7109375" style="426" customWidth="1"/>
    <col min="12297" max="12297" width="15.28515625" style="426" customWidth="1"/>
    <col min="12298" max="12298" width="30.7109375" style="426" customWidth="1"/>
    <col min="12299" max="12544" width="8.7109375" style="426"/>
    <col min="12545" max="12545" width="8.7109375" style="426" customWidth="1"/>
    <col min="12546" max="12546" width="45.7109375" style="426" customWidth="1"/>
    <col min="12547" max="12547" width="15.7109375" style="426" customWidth="1"/>
    <col min="12548" max="12549" width="17.7109375" style="426" customWidth="1"/>
    <col min="12550" max="12550" width="15.28515625" style="426" customWidth="1"/>
    <col min="12551" max="12551" width="35.7109375" style="426" customWidth="1"/>
    <col min="12552" max="12552" width="17.7109375" style="426" customWidth="1"/>
    <col min="12553" max="12553" width="15.28515625" style="426" customWidth="1"/>
    <col min="12554" max="12554" width="30.7109375" style="426" customWidth="1"/>
    <col min="12555" max="12800" width="8.7109375" style="426"/>
    <col min="12801" max="12801" width="8.7109375" style="426" customWidth="1"/>
    <col min="12802" max="12802" width="45.7109375" style="426" customWidth="1"/>
    <col min="12803" max="12803" width="15.7109375" style="426" customWidth="1"/>
    <col min="12804" max="12805" width="17.7109375" style="426" customWidth="1"/>
    <col min="12806" max="12806" width="15.28515625" style="426" customWidth="1"/>
    <col min="12807" max="12807" width="35.7109375" style="426" customWidth="1"/>
    <col min="12808" max="12808" width="17.7109375" style="426" customWidth="1"/>
    <col min="12809" max="12809" width="15.28515625" style="426" customWidth="1"/>
    <col min="12810" max="12810" width="30.7109375" style="426" customWidth="1"/>
    <col min="12811" max="13056" width="8.7109375" style="426"/>
    <col min="13057" max="13057" width="8.7109375" style="426" customWidth="1"/>
    <col min="13058" max="13058" width="45.7109375" style="426" customWidth="1"/>
    <col min="13059" max="13059" width="15.7109375" style="426" customWidth="1"/>
    <col min="13060" max="13061" width="17.7109375" style="426" customWidth="1"/>
    <col min="13062" max="13062" width="15.28515625" style="426" customWidth="1"/>
    <col min="13063" max="13063" width="35.7109375" style="426" customWidth="1"/>
    <col min="13064" max="13064" width="17.7109375" style="426" customWidth="1"/>
    <col min="13065" max="13065" width="15.28515625" style="426" customWidth="1"/>
    <col min="13066" max="13066" width="30.7109375" style="426" customWidth="1"/>
    <col min="13067" max="13312" width="8.7109375" style="426"/>
    <col min="13313" max="13313" width="8.7109375" style="426" customWidth="1"/>
    <col min="13314" max="13314" width="45.7109375" style="426" customWidth="1"/>
    <col min="13315" max="13315" width="15.7109375" style="426" customWidth="1"/>
    <col min="13316" max="13317" width="17.7109375" style="426" customWidth="1"/>
    <col min="13318" max="13318" width="15.28515625" style="426" customWidth="1"/>
    <col min="13319" max="13319" width="35.7109375" style="426" customWidth="1"/>
    <col min="13320" max="13320" width="17.7109375" style="426" customWidth="1"/>
    <col min="13321" max="13321" width="15.28515625" style="426" customWidth="1"/>
    <col min="13322" max="13322" width="30.7109375" style="426" customWidth="1"/>
    <col min="13323" max="13568" width="8.7109375" style="426"/>
    <col min="13569" max="13569" width="8.7109375" style="426" customWidth="1"/>
    <col min="13570" max="13570" width="45.7109375" style="426" customWidth="1"/>
    <col min="13571" max="13571" width="15.7109375" style="426" customWidth="1"/>
    <col min="13572" max="13573" width="17.7109375" style="426" customWidth="1"/>
    <col min="13574" max="13574" width="15.28515625" style="426" customWidth="1"/>
    <col min="13575" max="13575" width="35.7109375" style="426" customWidth="1"/>
    <col min="13576" max="13576" width="17.7109375" style="426" customWidth="1"/>
    <col min="13577" max="13577" width="15.28515625" style="426" customWidth="1"/>
    <col min="13578" max="13578" width="30.7109375" style="426" customWidth="1"/>
    <col min="13579" max="13824" width="8.7109375" style="426"/>
    <col min="13825" max="13825" width="8.7109375" style="426" customWidth="1"/>
    <col min="13826" max="13826" width="45.7109375" style="426" customWidth="1"/>
    <col min="13827" max="13827" width="15.7109375" style="426" customWidth="1"/>
    <col min="13828" max="13829" width="17.7109375" style="426" customWidth="1"/>
    <col min="13830" max="13830" width="15.28515625" style="426" customWidth="1"/>
    <col min="13831" max="13831" width="35.7109375" style="426" customWidth="1"/>
    <col min="13832" max="13832" width="17.7109375" style="426" customWidth="1"/>
    <col min="13833" max="13833" width="15.28515625" style="426" customWidth="1"/>
    <col min="13834" max="13834" width="30.7109375" style="426" customWidth="1"/>
    <col min="13835" max="14080" width="8.7109375" style="426"/>
    <col min="14081" max="14081" width="8.7109375" style="426" customWidth="1"/>
    <col min="14082" max="14082" width="45.7109375" style="426" customWidth="1"/>
    <col min="14083" max="14083" width="15.7109375" style="426" customWidth="1"/>
    <col min="14084" max="14085" width="17.7109375" style="426" customWidth="1"/>
    <col min="14086" max="14086" width="15.28515625" style="426" customWidth="1"/>
    <col min="14087" max="14087" width="35.7109375" style="426" customWidth="1"/>
    <col min="14088" max="14088" width="17.7109375" style="426" customWidth="1"/>
    <col min="14089" max="14089" width="15.28515625" style="426" customWidth="1"/>
    <col min="14090" max="14090" width="30.7109375" style="426" customWidth="1"/>
    <col min="14091" max="14336" width="8.7109375" style="426"/>
    <col min="14337" max="14337" width="8.7109375" style="426" customWidth="1"/>
    <col min="14338" max="14338" width="45.7109375" style="426" customWidth="1"/>
    <col min="14339" max="14339" width="15.7109375" style="426" customWidth="1"/>
    <col min="14340" max="14341" width="17.7109375" style="426" customWidth="1"/>
    <col min="14342" max="14342" width="15.28515625" style="426" customWidth="1"/>
    <col min="14343" max="14343" width="35.7109375" style="426" customWidth="1"/>
    <col min="14344" max="14344" width="17.7109375" style="426" customWidth="1"/>
    <col min="14345" max="14345" width="15.28515625" style="426" customWidth="1"/>
    <col min="14346" max="14346" width="30.7109375" style="426" customWidth="1"/>
    <col min="14347" max="14592" width="8.7109375" style="426"/>
    <col min="14593" max="14593" width="8.7109375" style="426" customWidth="1"/>
    <col min="14594" max="14594" width="45.7109375" style="426" customWidth="1"/>
    <col min="14595" max="14595" width="15.7109375" style="426" customWidth="1"/>
    <col min="14596" max="14597" width="17.7109375" style="426" customWidth="1"/>
    <col min="14598" max="14598" width="15.28515625" style="426" customWidth="1"/>
    <col min="14599" max="14599" width="35.7109375" style="426" customWidth="1"/>
    <col min="14600" max="14600" width="17.7109375" style="426" customWidth="1"/>
    <col min="14601" max="14601" width="15.28515625" style="426" customWidth="1"/>
    <col min="14602" max="14602" width="30.7109375" style="426" customWidth="1"/>
    <col min="14603" max="14848" width="8.7109375" style="426"/>
    <col min="14849" max="14849" width="8.7109375" style="426" customWidth="1"/>
    <col min="14850" max="14850" width="45.7109375" style="426" customWidth="1"/>
    <col min="14851" max="14851" width="15.7109375" style="426" customWidth="1"/>
    <col min="14852" max="14853" width="17.7109375" style="426" customWidth="1"/>
    <col min="14854" max="14854" width="15.28515625" style="426" customWidth="1"/>
    <col min="14855" max="14855" width="35.7109375" style="426" customWidth="1"/>
    <col min="14856" max="14856" width="17.7109375" style="426" customWidth="1"/>
    <col min="14857" max="14857" width="15.28515625" style="426" customWidth="1"/>
    <col min="14858" max="14858" width="30.7109375" style="426" customWidth="1"/>
    <col min="14859" max="15104" width="8.7109375" style="426"/>
    <col min="15105" max="15105" width="8.7109375" style="426" customWidth="1"/>
    <col min="15106" max="15106" width="45.7109375" style="426" customWidth="1"/>
    <col min="15107" max="15107" width="15.7109375" style="426" customWidth="1"/>
    <col min="15108" max="15109" width="17.7109375" style="426" customWidth="1"/>
    <col min="15110" max="15110" width="15.28515625" style="426" customWidth="1"/>
    <col min="15111" max="15111" width="35.7109375" style="426" customWidth="1"/>
    <col min="15112" max="15112" width="17.7109375" style="426" customWidth="1"/>
    <col min="15113" max="15113" width="15.28515625" style="426" customWidth="1"/>
    <col min="15114" max="15114" width="30.7109375" style="426" customWidth="1"/>
    <col min="15115" max="15360" width="8.7109375" style="426"/>
    <col min="15361" max="15361" width="8.7109375" style="426" customWidth="1"/>
    <col min="15362" max="15362" width="45.7109375" style="426" customWidth="1"/>
    <col min="15363" max="15363" width="15.7109375" style="426" customWidth="1"/>
    <col min="15364" max="15365" width="17.7109375" style="426" customWidth="1"/>
    <col min="15366" max="15366" width="15.28515625" style="426" customWidth="1"/>
    <col min="15367" max="15367" width="35.7109375" style="426" customWidth="1"/>
    <col min="15368" max="15368" width="17.7109375" style="426" customWidth="1"/>
    <col min="15369" max="15369" width="15.28515625" style="426" customWidth="1"/>
    <col min="15370" max="15370" width="30.7109375" style="426" customWidth="1"/>
    <col min="15371" max="15616" width="8.7109375" style="426"/>
    <col min="15617" max="15617" width="8.7109375" style="426" customWidth="1"/>
    <col min="15618" max="15618" width="45.7109375" style="426" customWidth="1"/>
    <col min="15619" max="15619" width="15.7109375" style="426" customWidth="1"/>
    <col min="15620" max="15621" width="17.7109375" style="426" customWidth="1"/>
    <col min="15622" max="15622" width="15.28515625" style="426" customWidth="1"/>
    <col min="15623" max="15623" width="35.7109375" style="426" customWidth="1"/>
    <col min="15624" max="15624" width="17.7109375" style="426" customWidth="1"/>
    <col min="15625" max="15625" width="15.28515625" style="426" customWidth="1"/>
    <col min="15626" max="15626" width="30.7109375" style="426" customWidth="1"/>
    <col min="15627" max="15872" width="8.7109375" style="426"/>
    <col min="15873" max="15873" width="8.7109375" style="426" customWidth="1"/>
    <col min="15874" max="15874" width="45.7109375" style="426" customWidth="1"/>
    <col min="15875" max="15875" width="15.7109375" style="426" customWidth="1"/>
    <col min="15876" max="15877" width="17.7109375" style="426" customWidth="1"/>
    <col min="15878" max="15878" width="15.28515625" style="426" customWidth="1"/>
    <col min="15879" max="15879" width="35.7109375" style="426" customWidth="1"/>
    <col min="15880" max="15880" width="17.7109375" style="426" customWidth="1"/>
    <col min="15881" max="15881" width="15.28515625" style="426" customWidth="1"/>
    <col min="15882" max="15882" width="30.7109375" style="426" customWidth="1"/>
    <col min="15883" max="16128" width="8.7109375" style="426"/>
    <col min="16129" max="16129" width="8.7109375" style="426" customWidth="1"/>
    <col min="16130" max="16130" width="45.7109375" style="426" customWidth="1"/>
    <col min="16131" max="16131" width="15.7109375" style="426" customWidth="1"/>
    <col min="16132" max="16133" width="17.7109375" style="426" customWidth="1"/>
    <col min="16134" max="16134" width="15.28515625" style="426" customWidth="1"/>
    <col min="16135" max="16135" width="35.7109375" style="426" customWidth="1"/>
    <col min="16136" max="16136" width="17.7109375" style="426" customWidth="1"/>
    <col min="16137" max="16137" width="15.28515625" style="426" customWidth="1"/>
    <col min="16138" max="16138" width="30.7109375" style="426" customWidth="1"/>
    <col min="16139" max="16384" width="8.7109375" style="426"/>
  </cols>
  <sheetData>
    <row r="1" spans="1:11" s="542" customFormat="1" ht="9.75" customHeight="1" x14ac:dyDescent="0.25">
      <c r="A1" s="124"/>
      <c r="G1" s="236"/>
      <c r="J1" s="236"/>
    </row>
    <row r="2" spans="1:11" ht="27" customHeight="1" x14ac:dyDescent="0.25">
      <c r="A2" s="1345" t="s">
        <v>868</v>
      </c>
      <c r="B2" s="1345"/>
      <c r="C2" s="1345"/>
      <c r="D2" s="1345"/>
      <c r="E2" s="1345"/>
      <c r="F2" s="1345"/>
      <c r="G2" s="1345"/>
      <c r="H2" s="1345"/>
      <c r="I2" s="1345"/>
      <c r="J2" s="1345"/>
    </row>
    <row r="3" spans="1:11" s="491" customFormat="1" ht="18.75" customHeight="1" x14ac:dyDescent="0.25">
      <c r="A3" s="1345" t="s">
        <v>89</v>
      </c>
      <c r="B3" s="1345"/>
      <c r="C3" s="1345"/>
      <c r="D3" s="1345"/>
      <c r="E3" s="1345"/>
      <c r="F3" s="1345"/>
      <c r="G3" s="1345"/>
      <c r="H3" s="1345"/>
      <c r="I3" s="1345"/>
      <c r="J3" s="1345"/>
    </row>
    <row r="4" spans="1:11" ht="22.5" customHeight="1" x14ac:dyDescent="0.25">
      <c r="A4" s="1592" t="s">
        <v>412</v>
      </c>
      <c r="B4" s="1592"/>
      <c r="C4" s="1592"/>
      <c r="D4" s="1592"/>
      <c r="E4" s="1592"/>
      <c r="F4" s="1592"/>
      <c r="G4" s="1592"/>
      <c r="H4" s="1592"/>
      <c r="I4" s="1592"/>
      <c r="J4" s="1592"/>
    </row>
    <row r="5" spans="1:11" x14ac:dyDescent="0.25">
      <c r="A5" s="1862" t="s">
        <v>915</v>
      </c>
      <c r="B5" s="1862"/>
      <c r="C5" s="1862"/>
      <c r="D5" s="1862"/>
      <c r="E5" s="1862"/>
      <c r="F5" s="1862"/>
      <c r="G5" s="1862"/>
      <c r="H5" s="1862"/>
      <c r="I5" s="1862"/>
      <c r="J5" s="1862"/>
      <c r="K5" s="374"/>
    </row>
    <row r="6" spans="1:11" ht="8.25" customHeight="1" x14ac:dyDescent="0.25">
      <c r="A6" s="1863"/>
      <c r="B6" s="1863"/>
      <c r="C6" s="1863"/>
      <c r="D6" s="1863"/>
      <c r="E6" s="1863"/>
      <c r="F6" s="1863"/>
      <c r="G6" s="1863"/>
      <c r="H6" s="1863"/>
      <c r="I6" s="1863"/>
      <c r="J6" s="1863"/>
    </row>
    <row r="7" spans="1:11" ht="129.75" customHeight="1" x14ac:dyDescent="0.25">
      <c r="A7" s="4" t="s">
        <v>1</v>
      </c>
      <c r="B7" s="419" t="s">
        <v>2</v>
      </c>
      <c r="C7" s="419" t="s">
        <v>3</v>
      </c>
      <c r="D7" s="64" t="s">
        <v>866</v>
      </c>
      <c r="E7" s="376" t="s">
        <v>919</v>
      </c>
      <c r="F7" s="376" t="s">
        <v>4</v>
      </c>
      <c r="G7" s="419" t="s">
        <v>5</v>
      </c>
      <c r="H7" s="419" t="s">
        <v>917</v>
      </c>
      <c r="I7" s="419" t="s">
        <v>6</v>
      </c>
      <c r="J7" s="419" t="s">
        <v>7</v>
      </c>
    </row>
    <row r="8" spans="1:11" x14ac:dyDescent="0.25">
      <c r="A8" s="4" t="s">
        <v>8</v>
      </c>
      <c r="B8" s="419">
        <v>2</v>
      </c>
      <c r="C8" s="419">
        <v>3</v>
      </c>
      <c r="D8" s="419">
        <v>4</v>
      </c>
      <c r="E8" s="419">
        <v>5</v>
      </c>
      <c r="F8" s="419">
        <v>6</v>
      </c>
      <c r="G8" s="419">
        <v>7</v>
      </c>
      <c r="H8" s="419">
        <v>8</v>
      </c>
      <c r="I8" s="419">
        <v>9</v>
      </c>
      <c r="J8" s="419">
        <v>10</v>
      </c>
    </row>
    <row r="9" spans="1:11" x14ac:dyDescent="0.25">
      <c r="A9" s="35"/>
      <c r="B9" s="1344" t="s">
        <v>816</v>
      </c>
      <c r="C9" s="1344"/>
      <c r="D9" s="1344"/>
      <c r="E9" s="1344"/>
      <c r="F9" s="1344"/>
      <c r="G9" s="1344"/>
      <c r="H9" s="1344"/>
      <c r="I9" s="1344"/>
      <c r="J9" s="1344"/>
    </row>
    <row r="10" spans="1:11" ht="126" hidden="1" x14ac:dyDescent="0.25">
      <c r="A10" s="436" t="s">
        <v>10</v>
      </c>
      <c r="B10" s="423" t="s">
        <v>413</v>
      </c>
      <c r="C10" s="423" t="s">
        <v>23</v>
      </c>
      <c r="D10" s="237">
        <v>0</v>
      </c>
      <c r="E10" s="237">
        <v>0</v>
      </c>
      <c r="F10" s="237">
        <v>0</v>
      </c>
      <c r="G10" s="238"/>
      <c r="H10" s="237">
        <v>0</v>
      </c>
      <c r="I10" s="237">
        <v>0</v>
      </c>
      <c r="J10" s="420"/>
    </row>
    <row r="11" spans="1:11" ht="180" hidden="1" x14ac:dyDescent="0.25">
      <c r="A11" s="239" t="s">
        <v>25</v>
      </c>
      <c r="B11" s="429" t="s">
        <v>414</v>
      </c>
      <c r="C11" s="425" t="s">
        <v>415</v>
      </c>
      <c r="D11" s="237">
        <v>0</v>
      </c>
      <c r="E11" s="237">
        <v>0</v>
      </c>
      <c r="F11" s="237">
        <v>0</v>
      </c>
      <c r="G11" s="420"/>
      <c r="H11" s="237">
        <v>0</v>
      </c>
      <c r="I11" s="237">
        <v>0</v>
      </c>
      <c r="J11" s="420" t="s">
        <v>416</v>
      </c>
    </row>
    <row r="12" spans="1:11" ht="180" hidden="1" x14ac:dyDescent="0.25">
      <c r="A12" s="239" t="s">
        <v>35</v>
      </c>
      <c r="B12" s="429" t="s">
        <v>417</v>
      </c>
      <c r="C12" s="518" t="s">
        <v>415</v>
      </c>
      <c r="D12" s="237">
        <v>0</v>
      </c>
      <c r="E12" s="237">
        <v>0</v>
      </c>
      <c r="F12" s="237">
        <v>0</v>
      </c>
      <c r="G12" s="420"/>
      <c r="H12" s="237">
        <v>0</v>
      </c>
      <c r="I12" s="237">
        <v>0</v>
      </c>
      <c r="J12" s="420" t="s">
        <v>416</v>
      </c>
    </row>
    <row r="13" spans="1:11" ht="18" customHeight="1" x14ac:dyDescent="0.25">
      <c r="A13" s="1893">
        <v>1</v>
      </c>
      <c r="B13" s="1890" t="s">
        <v>921</v>
      </c>
      <c r="C13" s="524" t="s">
        <v>18</v>
      </c>
      <c r="D13" s="523">
        <v>0</v>
      </c>
      <c r="E13" s="240">
        <v>0</v>
      </c>
      <c r="F13" s="240">
        <v>0</v>
      </c>
      <c r="G13" s="1434"/>
      <c r="H13" s="240">
        <v>0</v>
      </c>
      <c r="I13" s="240">
        <v>0</v>
      </c>
      <c r="J13" s="1884"/>
    </row>
    <row r="14" spans="1:11" s="520" customFormat="1" ht="72" x14ac:dyDescent="0.25">
      <c r="A14" s="1894"/>
      <c r="B14" s="1891"/>
      <c r="C14" s="525" t="s">
        <v>303</v>
      </c>
      <c r="D14" s="523">
        <v>0</v>
      </c>
      <c r="E14" s="240">
        <v>0</v>
      </c>
      <c r="F14" s="240">
        <v>0</v>
      </c>
      <c r="G14" s="1435"/>
      <c r="H14" s="240">
        <v>0</v>
      </c>
      <c r="I14" s="240">
        <v>0</v>
      </c>
      <c r="J14" s="1885"/>
    </row>
    <row r="15" spans="1:11" s="520" customFormat="1" ht="70.5" customHeight="1" x14ac:dyDescent="0.25">
      <c r="A15" s="1894"/>
      <c r="B15" s="1891"/>
      <c r="C15" s="525" t="s">
        <v>50</v>
      </c>
      <c r="D15" s="523">
        <v>0</v>
      </c>
      <c r="E15" s="240">
        <v>0</v>
      </c>
      <c r="F15" s="240">
        <v>0</v>
      </c>
      <c r="G15" s="1435"/>
      <c r="H15" s="240">
        <v>0</v>
      </c>
      <c r="I15" s="240">
        <v>0</v>
      </c>
      <c r="J15" s="1885"/>
    </row>
    <row r="16" spans="1:11" s="520" customFormat="1" ht="72.75" customHeight="1" x14ac:dyDescent="0.25">
      <c r="A16" s="1894"/>
      <c r="B16" s="1891"/>
      <c r="C16" s="525" t="s">
        <v>854</v>
      </c>
      <c r="D16" s="523">
        <v>0</v>
      </c>
      <c r="E16" s="240">
        <v>0</v>
      </c>
      <c r="F16" s="240">
        <v>0</v>
      </c>
      <c r="G16" s="1435"/>
      <c r="H16" s="240">
        <v>0</v>
      </c>
      <c r="I16" s="240">
        <v>0</v>
      </c>
      <c r="J16" s="1885"/>
    </row>
    <row r="17" spans="1:10" s="520" customFormat="1" ht="53.25" customHeight="1" x14ac:dyDescent="0.25">
      <c r="A17" s="1895"/>
      <c r="B17" s="1892"/>
      <c r="C17" s="525" t="s">
        <v>24</v>
      </c>
      <c r="D17" s="523">
        <v>0</v>
      </c>
      <c r="E17" s="240">
        <v>0</v>
      </c>
      <c r="F17" s="240">
        <v>0</v>
      </c>
      <c r="G17" s="1436"/>
      <c r="H17" s="240">
        <v>0</v>
      </c>
      <c r="I17" s="240">
        <v>0</v>
      </c>
      <c r="J17" s="1886"/>
    </row>
    <row r="18" spans="1:10" ht="14.25" customHeight="1" x14ac:dyDescent="0.25">
      <c r="A18" s="1887" t="s">
        <v>12</v>
      </c>
      <c r="B18" s="1896" t="s">
        <v>922</v>
      </c>
      <c r="C18" s="527" t="s">
        <v>18</v>
      </c>
      <c r="D18" s="526">
        <v>0</v>
      </c>
      <c r="E18" s="241">
        <v>0</v>
      </c>
      <c r="F18" s="241">
        <v>0</v>
      </c>
      <c r="G18" s="1434" t="s">
        <v>938</v>
      </c>
      <c r="H18" s="241">
        <v>0</v>
      </c>
      <c r="I18" s="241">
        <v>0</v>
      </c>
      <c r="J18" s="1434" t="s">
        <v>941</v>
      </c>
    </row>
    <row r="19" spans="1:10" s="520" customFormat="1" ht="72" customHeight="1" x14ac:dyDescent="0.25">
      <c r="A19" s="1888"/>
      <c r="B19" s="1897"/>
      <c r="C19" s="528" t="s">
        <v>303</v>
      </c>
      <c r="D19" s="526">
        <v>0</v>
      </c>
      <c r="E19" s="241">
        <v>0</v>
      </c>
      <c r="F19" s="241">
        <v>0</v>
      </c>
      <c r="G19" s="1435"/>
      <c r="H19" s="241">
        <v>0</v>
      </c>
      <c r="I19" s="241">
        <v>0</v>
      </c>
      <c r="J19" s="1435"/>
    </row>
    <row r="20" spans="1:10" s="520" customFormat="1" ht="72" x14ac:dyDescent="0.25">
      <c r="A20" s="1888"/>
      <c r="B20" s="1897"/>
      <c r="C20" s="528" t="s">
        <v>50</v>
      </c>
      <c r="D20" s="526">
        <v>0</v>
      </c>
      <c r="E20" s="241">
        <v>0</v>
      </c>
      <c r="F20" s="241">
        <v>0</v>
      </c>
      <c r="G20" s="1435"/>
      <c r="H20" s="241">
        <v>0</v>
      </c>
      <c r="I20" s="241">
        <v>0</v>
      </c>
      <c r="J20" s="1435"/>
    </row>
    <row r="21" spans="1:10" s="520" customFormat="1" ht="72.75" customHeight="1" x14ac:dyDescent="0.25">
      <c r="A21" s="1888"/>
      <c r="B21" s="1897"/>
      <c r="C21" s="528" t="s">
        <v>854</v>
      </c>
      <c r="D21" s="526">
        <v>0</v>
      </c>
      <c r="E21" s="241">
        <v>0</v>
      </c>
      <c r="F21" s="241">
        <v>0</v>
      </c>
      <c r="G21" s="1435"/>
      <c r="H21" s="241">
        <v>0</v>
      </c>
      <c r="I21" s="241">
        <v>0</v>
      </c>
      <c r="J21" s="1435"/>
    </row>
    <row r="22" spans="1:10" s="520" customFormat="1" ht="52.5" customHeight="1" x14ac:dyDescent="0.25">
      <c r="A22" s="1889"/>
      <c r="B22" s="1898"/>
      <c r="C22" s="528" t="s">
        <v>24</v>
      </c>
      <c r="D22" s="526">
        <v>0</v>
      </c>
      <c r="E22" s="241">
        <v>0</v>
      </c>
      <c r="F22" s="241">
        <v>0</v>
      </c>
      <c r="G22" s="1436"/>
      <c r="H22" s="241">
        <v>0</v>
      </c>
      <c r="I22" s="241">
        <v>0</v>
      </c>
      <c r="J22" s="1436"/>
    </row>
    <row r="23" spans="1:10" ht="33" customHeight="1" x14ac:dyDescent="0.25">
      <c r="A23" s="1887" t="s">
        <v>13</v>
      </c>
      <c r="B23" s="1373" t="s">
        <v>923</v>
      </c>
      <c r="C23" s="527" t="s">
        <v>18</v>
      </c>
      <c r="D23" s="526">
        <v>0</v>
      </c>
      <c r="E23" s="241">
        <v>0</v>
      </c>
      <c r="F23" s="241">
        <v>0</v>
      </c>
      <c r="G23" s="1884"/>
      <c r="H23" s="241">
        <v>0</v>
      </c>
      <c r="I23" s="241">
        <v>0</v>
      </c>
      <c r="J23" s="1434" t="s">
        <v>932</v>
      </c>
    </row>
    <row r="24" spans="1:10" s="520" customFormat="1" ht="72" x14ac:dyDescent="0.25">
      <c r="A24" s="1888"/>
      <c r="B24" s="1374"/>
      <c r="C24" s="528" t="s">
        <v>303</v>
      </c>
      <c r="D24" s="526">
        <v>0</v>
      </c>
      <c r="E24" s="241">
        <v>0</v>
      </c>
      <c r="F24" s="241">
        <v>0</v>
      </c>
      <c r="G24" s="1885"/>
      <c r="H24" s="241">
        <v>0</v>
      </c>
      <c r="I24" s="241">
        <v>0</v>
      </c>
      <c r="J24" s="1435"/>
    </row>
    <row r="25" spans="1:10" s="520" customFormat="1" ht="72" x14ac:dyDescent="0.25">
      <c r="A25" s="1888"/>
      <c r="B25" s="1374"/>
      <c r="C25" s="528" t="s">
        <v>50</v>
      </c>
      <c r="D25" s="526">
        <v>0</v>
      </c>
      <c r="E25" s="241">
        <v>0</v>
      </c>
      <c r="F25" s="241">
        <v>0</v>
      </c>
      <c r="G25" s="1885"/>
      <c r="H25" s="241">
        <v>0</v>
      </c>
      <c r="I25" s="241">
        <v>0</v>
      </c>
      <c r="J25" s="1435"/>
    </row>
    <row r="26" spans="1:10" s="520" customFormat="1" ht="72" x14ac:dyDescent="0.25">
      <c r="A26" s="1888"/>
      <c r="B26" s="1374"/>
      <c r="C26" s="528" t="s">
        <v>854</v>
      </c>
      <c r="D26" s="526">
        <v>0</v>
      </c>
      <c r="E26" s="241">
        <v>0</v>
      </c>
      <c r="F26" s="241">
        <v>0</v>
      </c>
      <c r="G26" s="1885"/>
      <c r="H26" s="241">
        <v>0</v>
      </c>
      <c r="I26" s="241">
        <v>0</v>
      </c>
      <c r="J26" s="1435"/>
    </row>
    <row r="27" spans="1:10" s="520" customFormat="1" ht="54" x14ac:dyDescent="0.25">
      <c r="A27" s="1889"/>
      <c r="B27" s="1375"/>
      <c r="C27" s="528" t="s">
        <v>24</v>
      </c>
      <c r="D27" s="526">
        <v>0</v>
      </c>
      <c r="E27" s="241">
        <v>0</v>
      </c>
      <c r="F27" s="241">
        <v>0</v>
      </c>
      <c r="G27" s="1886"/>
      <c r="H27" s="241">
        <v>0</v>
      </c>
      <c r="I27" s="241">
        <v>0</v>
      </c>
      <c r="J27" s="1436"/>
    </row>
    <row r="28" spans="1:10" s="556" customFormat="1" x14ac:dyDescent="0.25">
      <c r="A28" s="1887" t="s">
        <v>51</v>
      </c>
      <c r="B28" s="1373" t="s">
        <v>924</v>
      </c>
      <c r="C28" s="527" t="s">
        <v>18</v>
      </c>
      <c r="D28" s="526">
        <v>0</v>
      </c>
      <c r="E28" s="241">
        <v>0</v>
      </c>
      <c r="F28" s="241">
        <v>0</v>
      </c>
      <c r="G28" s="1434" t="s">
        <v>931</v>
      </c>
      <c r="H28" s="241">
        <v>0</v>
      </c>
      <c r="I28" s="241">
        <v>0</v>
      </c>
      <c r="J28" s="1380"/>
    </row>
    <row r="29" spans="1:10" s="556" customFormat="1" ht="72" x14ac:dyDescent="0.25">
      <c r="A29" s="1888"/>
      <c r="B29" s="1374"/>
      <c r="C29" s="528" t="s">
        <v>303</v>
      </c>
      <c r="D29" s="526">
        <v>0</v>
      </c>
      <c r="E29" s="241">
        <v>0</v>
      </c>
      <c r="F29" s="241">
        <v>0</v>
      </c>
      <c r="G29" s="1435"/>
      <c r="H29" s="241">
        <v>0</v>
      </c>
      <c r="I29" s="241">
        <v>0</v>
      </c>
      <c r="J29" s="1381"/>
    </row>
    <row r="30" spans="1:10" s="556" customFormat="1" ht="72" x14ac:dyDescent="0.25">
      <c r="A30" s="1888"/>
      <c r="B30" s="1374"/>
      <c r="C30" s="528" t="s">
        <v>50</v>
      </c>
      <c r="D30" s="526">
        <v>0</v>
      </c>
      <c r="E30" s="241">
        <v>0</v>
      </c>
      <c r="F30" s="241">
        <v>0</v>
      </c>
      <c r="G30" s="1435"/>
      <c r="H30" s="241">
        <v>0</v>
      </c>
      <c r="I30" s="241">
        <v>0</v>
      </c>
      <c r="J30" s="1381"/>
    </row>
    <row r="31" spans="1:10" s="556" customFormat="1" ht="72" x14ac:dyDescent="0.25">
      <c r="A31" s="1888"/>
      <c r="B31" s="1374"/>
      <c r="C31" s="528" t="s">
        <v>854</v>
      </c>
      <c r="D31" s="526">
        <v>0</v>
      </c>
      <c r="E31" s="241">
        <v>0</v>
      </c>
      <c r="F31" s="241">
        <v>0</v>
      </c>
      <c r="G31" s="1435"/>
      <c r="H31" s="241">
        <v>0</v>
      </c>
      <c r="I31" s="241">
        <v>0</v>
      </c>
      <c r="J31" s="1381"/>
    </row>
    <row r="32" spans="1:10" s="556" customFormat="1" ht="54" x14ac:dyDescent="0.25">
      <c r="A32" s="1889"/>
      <c r="B32" s="1375"/>
      <c r="C32" s="528" t="s">
        <v>24</v>
      </c>
      <c r="D32" s="526">
        <v>0</v>
      </c>
      <c r="E32" s="241">
        <v>0</v>
      </c>
      <c r="F32" s="241">
        <v>0</v>
      </c>
      <c r="G32" s="1436"/>
      <c r="H32" s="241">
        <v>0</v>
      </c>
      <c r="I32" s="241">
        <v>0</v>
      </c>
      <c r="J32" s="1382"/>
    </row>
    <row r="33" spans="1:10" s="520" customFormat="1" ht="29.25" customHeight="1" x14ac:dyDescent="0.25">
      <c r="A33" s="1878" t="s">
        <v>497</v>
      </c>
      <c r="B33" s="1875" t="s">
        <v>925</v>
      </c>
      <c r="C33" s="524" t="s">
        <v>18</v>
      </c>
      <c r="D33" s="523">
        <v>0</v>
      </c>
      <c r="E33" s="240">
        <v>0</v>
      </c>
      <c r="F33" s="240">
        <v>0</v>
      </c>
      <c r="G33" s="1434"/>
      <c r="H33" s="240">
        <v>0</v>
      </c>
      <c r="I33" s="240">
        <v>0</v>
      </c>
      <c r="J33" s="1380"/>
    </row>
    <row r="34" spans="1:10" s="520" customFormat="1" ht="72" x14ac:dyDescent="0.25">
      <c r="A34" s="1879"/>
      <c r="B34" s="1876"/>
      <c r="C34" s="525" t="s">
        <v>303</v>
      </c>
      <c r="D34" s="523">
        <v>0</v>
      </c>
      <c r="E34" s="240">
        <v>0</v>
      </c>
      <c r="F34" s="240">
        <v>0</v>
      </c>
      <c r="G34" s="1435"/>
      <c r="H34" s="240">
        <v>0</v>
      </c>
      <c r="I34" s="240">
        <v>0</v>
      </c>
      <c r="J34" s="1381"/>
    </row>
    <row r="35" spans="1:10" s="520" customFormat="1" ht="90" x14ac:dyDescent="0.25">
      <c r="A35" s="1879"/>
      <c r="B35" s="1876"/>
      <c r="C35" s="525" t="s">
        <v>50</v>
      </c>
      <c r="D35" s="523">
        <v>0</v>
      </c>
      <c r="E35" s="240">
        <v>0</v>
      </c>
      <c r="F35" s="240">
        <v>0</v>
      </c>
      <c r="G35" s="1435"/>
      <c r="H35" s="240">
        <v>0</v>
      </c>
      <c r="I35" s="240">
        <v>0</v>
      </c>
      <c r="J35" s="1381"/>
    </row>
    <row r="36" spans="1:10" s="520" customFormat="1" ht="72" x14ac:dyDescent="0.25">
      <c r="A36" s="1879"/>
      <c r="B36" s="1876"/>
      <c r="C36" s="525" t="s">
        <v>854</v>
      </c>
      <c r="D36" s="523">
        <v>0</v>
      </c>
      <c r="E36" s="240">
        <v>0</v>
      </c>
      <c r="F36" s="240">
        <v>0</v>
      </c>
      <c r="G36" s="1435"/>
      <c r="H36" s="240">
        <v>0</v>
      </c>
      <c r="I36" s="240">
        <v>0</v>
      </c>
      <c r="J36" s="1381"/>
    </row>
    <row r="37" spans="1:10" s="520" customFormat="1" ht="54" x14ac:dyDescent="0.25">
      <c r="A37" s="1880"/>
      <c r="B37" s="1877"/>
      <c r="C37" s="525" t="s">
        <v>24</v>
      </c>
      <c r="D37" s="523">
        <v>0</v>
      </c>
      <c r="E37" s="240">
        <v>0</v>
      </c>
      <c r="F37" s="240">
        <v>0</v>
      </c>
      <c r="G37" s="1436"/>
      <c r="H37" s="240">
        <v>0</v>
      </c>
      <c r="I37" s="240">
        <v>0</v>
      </c>
      <c r="J37" s="1382"/>
    </row>
    <row r="38" spans="1:10" s="520" customFormat="1" ht="42.75" customHeight="1" x14ac:dyDescent="0.25">
      <c r="A38" s="1881" t="s">
        <v>79</v>
      </c>
      <c r="B38" s="1373" t="s">
        <v>926</v>
      </c>
      <c r="C38" s="527" t="s">
        <v>18</v>
      </c>
      <c r="D38" s="526">
        <v>0</v>
      </c>
      <c r="E38" s="241">
        <v>0</v>
      </c>
      <c r="F38" s="241">
        <v>0</v>
      </c>
      <c r="G38" s="1434" t="s">
        <v>939</v>
      </c>
      <c r="H38" s="241">
        <v>0</v>
      </c>
      <c r="I38" s="241">
        <v>0</v>
      </c>
      <c r="J38" s="1434" t="s">
        <v>940</v>
      </c>
    </row>
    <row r="39" spans="1:10" s="520" customFormat="1" ht="72" x14ac:dyDescent="0.25">
      <c r="A39" s="1882"/>
      <c r="B39" s="1374"/>
      <c r="C39" s="528" t="s">
        <v>303</v>
      </c>
      <c r="D39" s="526">
        <v>0</v>
      </c>
      <c r="E39" s="241">
        <v>0</v>
      </c>
      <c r="F39" s="241">
        <v>0</v>
      </c>
      <c r="G39" s="1435"/>
      <c r="H39" s="241">
        <v>0</v>
      </c>
      <c r="I39" s="241">
        <v>0</v>
      </c>
      <c r="J39" s="1435"/>
    </row>
    <row r="40" spans="1:10" s="520" customFormat="1" ht="72" x14ac:dyDescent="0.25">
      <c r="A40" s="1882"/>
      <c r="B40" s="1374"/>
      <c r="C40" s="528" t="s">
        <v>50</v>
      </c>
      <c r="D40" s="526">
        <v>0</v>
      </c>
      <c r="E40" s="241">
        <v>0</v>
      </c>
      <c r="F40" s="241">
        <v>0</v>
      </c>
      <c r="G40" s="1435"/>
      <c r="H40" s="241">
        <v>0</v>
      </c>
      <c r="I40" s="241">
        <v>0</v>
      </c>
      <c r="J40" s="1435"/>
    </row>
    <row r="41" spans="1:10" s="520" customFormat="1" ht="72" x14ac:dyDescent="0.25">
      <c r="A41" s="1882"/>
      <c r="B41" s="1374"/>
      <c r="C41" s="528" t="s">
        <v>854</v>
      </c>
      <c r="D41" s="526">
        <v>0</v>
      </c>
      <c r="E41" s="241">
        <v>0</v>
      </c>
      <c r="F41" s="241">
        <v>0</v>
      </c>
      <c r="G41" s="1435"/>
      <c r="H41" s="241">
        <v>0</v>
      </c>
      <c r="I41" s="241">
        <v>0</v>
      </c>
      <c r="J41" s="1435"/>
    </row>
    <row r="42" spans="1:10" s="520" customFormat="1" ht="54" x14ac:dyDescent="0.25">
      <c r="A42" s="1883"/>
      <c r="B42" s="1375"/>
      <c r="C42" s="528" t="s">
        <v>24</v>
      </c>
      <c r="D42" s="526">
        <v>0</v>
      </c>
      <c r="E42" s="241">
        <v>0</v>
      </c>
      <c r="F42" s="241">
        <v>0</v>
      </c>
      <c r="G42" s="1436"/>
      <c r="H42" s="241">
        <v>0</v>
      </c>
      <c r="I42" s="241">
        <v>0</v>
      </c>
      <c r="J42" s="1436"/>
    </row>
    <row r="43" spans="1:10" s="520" customFormat="1" ht="50.25" customHeight="1" x14ac:dyDescent="0.25">
      <c r="A43" s="1881" t="s">
        <v>80</v>
      </c>
      <c r="B43" s="1373" t="s">
        <v>927</v>
      </c>
      <c r="C43" s="527" t="s">
        <v>18</v>
      </c>
      <c r="D43" s="526">
        <v>0</v>
      </c>
      <c r="E43" s="241">
        <v>0</v>
      </c>
      <c r="F43" s="241">
        <v>0</v>
      </c>
      <c r="G43" s="1434"/>
      <c r="H43" s="241">
        <v>0</v>
      </c>
      <c r="I43" s="241">
        <v>0</v>
      </c>
      <c r="J43" s="1434" t="s">
        <v>933</v>
      </c>
    </row>
    <row r="44" spans="1:10" s="520" customFormat="1" ht="72" x14ac:dyDescent="0.25">
      <c r="A44" s="1882"/>
      <c r="B44" s="1374"/>
      <c r="C44" s="528" t="s">
        <v>303</v>
      </c>
      <c r="D44" s="526">
        <v>0</v>
      </c>
      <c r="E44" s="241">
        <v>0</v>
      </c>
      <c r="F44" s="241">
        <v>0</v>
      </c>
      <c r="G44" s="1435"/>
      <c r="H44" s="241">
        <v>0</v>
      </c>
      <c r="I44" s="241">
        <v>0</v>
      </c>
      <c r="J44" s="1435"/>
    </row>
    <row r="45" spans="1:10" s="520" customFormat="1" ht="72" x14ac:dyDescent="0.25">
      <c r="A45" s="1882"/>
      <c r="B45" s="1374"/>
      <c r="C45" s="528" t="s">
        <v>50</v>
      </c>
      <c r="D45" s="526">
        <v>0</v>
      </c>
      <c r="E45" s="241">
        <v>0</v>
      </c>
      <c r="F45" s="241">
        <v>0</v>
      </c>
      <c r="G45" s="1435"/>
      <c r="H45" s="241">
        <v>0</v>
      </c>
      <c r="I45" s="241">
        <v>0</v>
      </c>
      <c r="J45" s="1435"/>
    </row>
    <row r="46" spans="1:10" s="520" customFormat="1" ht="72" x14ac:dyDescent="0.25">
      <c r="A46" s="1882"/>
      <c r="B46" s="1374"/>
      <c r="C46" s="528" t="s">
        <v>854</v>
      </c>
      <c r="D46" s="526">
        <v>0</v>
      </c>
      <c r="E46" s="241">
        <v>0</v>
      </c>
      <c r="F46" s="241">
        <v>0</v>
      </c>
      <c r="G46" s="1435"/>
      <c r="H46" s="241">
        <v>0</v>
      </c>
      <c r="I46" s="241">
        <v>0</v>
      </c>
      <c r="J46" s="1435"/>
    </row>
    <row r="47" spans="1:10" s="520" customFormat="1" ht="54" x14ac:dyDescent="0.25">
      <c r="A47" s="1883"/>
      <c r="B47" s="1375"/>
      <c r="C47" s="528" t="s">
        <v>24</v>
      </c>
      <c r="D47" s="526">
        <v>0</v>
      </c>
      <c r="E47" s="241">
        <v>0</v>
      </c>
      <c r="F47" s="241">
        <v>0</v>
      </c>
      <c r="G47" s="1436"/>
      <c r="H47" s="241">
        <v>0</v>
      </c>
      <c r="I47" s="241">
        <v>0</v>
      </c>
      <c r="J47" s="1436"/>
    </row>
    <row r="48" spans="1:10" s="520" customFormat="1" ht="33" customHeight="1" x14ac:dyDescent="0.25">
      <c r="A48" s="1878" t="s">
        <v>506</v>
      </c>
      <c r="B48" s="1875" t="s">
        <v>928</v>
      </c>
      <c r="C48" s="524" t="s">
        <v>18</v>
      </c>
      <c r="D48" s="523">
        <v>500</v>
      </c>
      <c r="E48" s="240">
        <v>0</v>
      </c>
      <c r="F48" s="240">
        <v>0</v>
      </c>
      <c r="G48" s="1434"/>
      <c r="H48" s="240">
        <v>0</v>
      </c>
      <c r="I48" s="240">
        <v>0</v>
      </c>
      <c r="J48" s="1380"/>
    </row>
    <row r="49" spans="1:10" s="520" customFormat="1" ht="81.75" customHeight="1" x14ac:dyDescent="0.25">
      <c r="A49" s="1879"/>
      <c r="B49" s="1876"/>
      <c r="C49" s="525" t="s">
        <v>303</v>
      </c>
      <c r="D49" s="523">
        <v>0</v>
      </c>
      <c r="E49" s="240">
        <v>0</v>
      </c>
      <c r="F49" s="240">
        <v>0</v>
      </c>
      <c r="G49" s="1435"/>
      <c r="H49" s="240">
        <v>0</v>
      </c>
      <c r="I49" s="240">
        <v>0</v>
      </c>
      <c r="J49" s="1381"/>
    </row>
    <row r="50" spans="1:10" s="520" customFormat="1" ht="90" x14ac:dyDescent="0.25">
      <c r="A50" s="1879"/>
      <c r="B50" s="1876"/>
      <c r="C50" s="525" t="s">
        <v>50</v>
      </c>
      <c r="D50" s="523">
        <v>0</v>
      </c>
      <c r="E50" s="240">
        <v>0</v>
      </c>
      <c r="F50" s="240">
        <v>0</v>
      </c>
      <c r="G50" s="1435"/>
      <c r="H50" s="240">
        <v>0</v>
      </c>
      <c r="I50" s="240">
        <v>0</v>
      </c>
      <c r="J50" s="1381"/>
    </row>
    <row r="51" spans="1:10" s="520" customFormat="1" ht="72" x14ac:dyDescent="0.25">
      <c r="A51" s="1879"/>
      <c r="B51" s="1876"/>
      <c r="C51" s="525" t="s">
        <v>854</v>
      </c>
      <c r="D51" s="523">
        <v>500</v>
      </c>
      <c r="E51" s="240">
        <v>0</v>
      </c>
      <c r="F51" s="240">
        <v>0</v>
      </c>
      <c r="G51" s="1435"/>
      <c r="H51" s="240">
        <v>0</v>
      </c>
      <c r="I51" s="240">
        <v>0</v>
      </c>
      <c r="J51" s="1381"/>
    </row>
    <row r="52" spans="1:10" s="520" customFormat="1" ht="54" x14ac:dyDescent="0.25">
      <c r="A52" s="1880"/>
      <c r="B52" s="1877"/>
      <c r="C52" s="525" t="s">
        <v>24</v>
      </c>
      <c r="D52" s="523">
        <v>0</v>
      </c>
      <c r="E52" s="240">
        <v>0</v>
      </c>
      <c r="F52" s="240">
        <v>0</v>
      </c>
      <c r="G52" s="1436"/>
      <c r="H52" s="240">
        <v>0</v>
      </c>
      <c r="I52" s="240">
        <v>0</v>
      </c>
      <c r="J52" s="1382"/>
    </row>
    <row r="53" spans="1:10" s="520" customFormat="1" ht="31.5" customHeight="1" x14ac:dyDescent="0.25">
      <c r="A53" s="1881" t="s">
        <v>136</v>
      </c>
      <c r="B53" s="1373" t="s">
        <v>929</v>
      </c>
      <c r="C53" s="527" t="s">
        <v>18</v>
      </c>
      <c r="D53" s="526">
        <v>500</v>
      </c>
      <c r="E53" s="241">
        <v>0</v>
      </c>
      <c r="F53" s="241">
        <v>0</v>
      </c>
      <c r="G53" s="1884"/>
      <c r="H53" s="241">
        <v>0</v>
      </c>
      <c r="I53" s="241">
        <v>0</v>
      </c>
      <c r="J53" s="1434" t="s">
        <v>897</v>
      </c>
    </row>
    <row r="54" spans="1:10" s="520" customFormat="1" ht="72" x14ac:dyDescent="0.25">
      <c r="A54" s="1882"/>
      <c r="B54" s="1374"/>
      <c r="C54" s="528" t="s">
        <v>303</v>
      </c>
      <c r="D54" s="526">
        <v>0</v>
      </c>
      <c r="E54" s="241">
        <v>0</v>
      </c>
      <c r="F54" s="241">
        <v>0</v>
      </c>
      <c r="G54" s="1885"/>
      <c r="H54" s="241">
        <v>0</v>
      </c>
      <c r="I54" s="241">
        <v>0</v>
      </c>
      <c r="J54" s="1435"/>
    </row>
    <row r="55" spans="1:10" s="520" customFormat="1" ht="72" x14ac:dyDescent="0.25">
      <c r="A55" s="1882"/>
      <c r="B55" s="1374"/>
      <c r="C55" s="528" t="s">
        <v>50</v>
      </c>
      <c r="D55" s="526">
        <v>0</v>
      </c>
      <c r="E55" s="241">
        <v>0</v>
      </c>
      <c r="F55" s="241">
        <v>0</v>
      </c>
      <c r="G55" s="1885"/>
      <c r="H55" s="241">
        <v>0</v>
      </c>
      <c r="I55" s="241">
        <v>0</v>
      </c>
      <c r="J55" s="1435"/>
    </row>
    <row r="56" spans="1:10" s="520" customFormat="1" ht="72" x14ac:dyDescent="0.25">
      <c r="A56" s="1882"/>
      <c r="B56" s="1374"/>
      <c r="C56" s="528" t="s">
        <v>854</v>
      </c>
      <c r="D56" s="526">
        <v>500</v>
      </c>
      <c r="E56" s="241">
        <v>0</v>
      </c>
      <c r="F56" s="241">
        <v>0</v>
      </c>
      <c r="G56" s="1885"/>
      <c r="H56" s="241">
        <v>0</v>
      </c>
      <c r="I56" s="241">
        <v>0</v>
      </c>
      <c r="J56" s="1435"/>
    </row>
    <row r="57" spans="1:10" s="520" customFormat="1" ht="54" x14ac:dyDescent="0.25">
      <c r="A57" s="1883"/>
      <c r="B57" s="1375"/>
      <c r="C57" s="528" t="s">
        <v>24</v>
      </c>
      <c r="D57" s="526">
        <v>0</v>
      </c>
      <c r="E57" s="241">
        <v>0</v>
      </c>
      <c r="F57" s="241">
        <v>0</v>
      </c>
      <c r="G57" s="1886"/>
      <c r="H57" s="241">
        <v>0</v>
      </c>
      <c r="I57" s="241">
        <v>0</v>
      </c>
      <c r="J57" s="1436"/>
    </row>
    <row r="58" spans="1:10" s="520" customFormat="1" ht="25.5" customHeight="1" x14ac:dyDescent="0.25">
      <c r="A58" s="1881" t="s">
        <v>138</v>
      </c>
      <c r="B58" s="1373" t="s">
        <v>930</v>
      </c>
      <c r="C58" s="527" t="s">
        <v>18</v>
      </c>
      <c r="D58" s="526">
        <v>0</v>
      </c>
      <c r="E58" s="241">
        <v>0</v>
      </c>
      <c r="F58" s="241">
        <v>0</v>
      </c>
      <c r="G58" s="1884"/>
      <c r="H58" s="241">
        <v>0</v>
      </c>
      <c r="I58" s="241">
        <v>0</v>
      </c>
      <c r="J58" s="1434" t="s">
        <v>897</v>
      </c>
    </row>
    <row r="59" spans="1:10" s="520" customFormat="1" ht="72" x14ac:dyDescent="0.25">
      <c r="A59" s="1882"/>
      <c r="B59" s="1374"/>
      <c r="C59" s="528" t="s">
        <v>303</v>
      </c>
      <c r="D59" s="526">
        <v>0</v>
      </c>
      <c r="E59" s="241">
        <v>0</v>
      </c>
      <c r="F59" s="241">
        <v>0</v>
      </c>
      <c r="G59" s="1885"/>
      <c r="H59" s="241">
        <v>0</v>
      </c>
      <c r="I59" s="241">
        <v>0</v>
      </c>
      <c r="J59" s="1435"/>
    </row>
    <row r="60" spans="1:10" s="520" customFormat="1" ht="72" x14ac:dyDescent="0.25">
      <c r="A60" s="1882"/>
      <c r="B60" s="1374"/>
      <c r="C60" s="528" t="s">
        <v>50</v>
      </c>
      <c r="D60" s="526">
        <v>0</v>
      </c>
      <c r="E60" s="241">
        <v>0</v>
      </c>
      <c r="F60" s="241">
        <v>0</v>
      </c>
      <c r="G60" s="1885"/>
      <c r="H60" s="241">
        <v>0</v>
      </c>
      <c r="I60" s="241">
        <v>0</v>
      </c>
      <c r="J60" s="1435"/>
    </row>
    <row r="61" spans="1:10" s="520" customFormat="1" ht="72" x14ac:dyDescent="0.25">
      <c r="A61" s="1882"/>
      <c r="B61" s="1374"/>
      <c r="C61" s="528" t="s">
        <v>854</v>
      </c>
      <c r="D61" s="526">
        <v>0</v>
      </c>
      <c r="E61" s="241">
        <v>0</v>
      </c>
      <c r="F61" s="241">
        <v>0</v>
      </c>
      <c r="G61" s="1885"/>
      <c r="H61" s="241">
        <v>0</v>
      </c>
      <c r="I61" s="241">
        <v>0</v>
      </c>
      <c r="J61" s="1435"/>
    </row>
    <row r="62" spans="1:10" s="520" customFormat="1" ht="54" x14ac:dyDescent="0.25">
      <c r="A62" s="1883"/>
      <c r="B62" s="1375"/>
      <c r="C62" s="528" t="s">
        <v>24</v>
      </c>
      <c r="D62" s="526">
        <v>0</v>
      </c>
      <c r="E62" s="241">
        <v>0</v>
      </c>
      <c r="F62" s="241">
        <v>0</v>
      </c>
      <c r="G62" s="1886"/>
      <c r="H62" s="241">
        <v>0</v>
      </c>
      <c r="I62" s="241">
        <v>0</v>
      </c>
      <c r="J62" s="1436"/>
    </row>
    <row r="63" spans="1:10" x14ac:dyDescent="0.25">
      <c r="A63" s="1870"/>
      <c r="B63" s="1870" t="s">
        <v>48</v>
      </c>
      <c r="C63" s="524" t="s">
        <v>18</v>
      </c>
      <c r="D63" s="523">
        <f>D66</f>
        <v>500</v>
      </c>
      <c r="E63" s="240">
        <v>0</v>
      </c>
      <c r="F63" s="240">
        <v>0</v>
      </c>
      <c r="G63" s="1856"/>
      <c r="H63" s="240">
        <v>0</v>
      </c>
      <c r="I63" s="240">
        <v>0</v>
      </c>
      <c r="J63" s="1856"/>
    </row>
    <row r="64" spans="1:10" s="520" customFormat="1" ht="72" x14ac:dyDescent="0.25">
      <c r="A64" s="1871"/>
      <c r="B64" s="1871"/>
      <c r="C64" s="529" t="s">
        <v>303</v>
      </c>
      <c r="D64" s="523">
        <v>0</v>
      </c>
      <c r="E64" s="240">
        <v>0</v>
      </c>
      <c r="F64" s="240">
        <v>0</v>
      </c>
      <c r="G64" s="1857"/>
      <c r="H64" s="240">
        <v>0</v>
      </c>
      <c r="I64" s="240">
        <v>0</v>
      </c>
      <c r="J64" s="1857"/>
    </row>
    <row r="65" spans="1:15" s="520" customFormat="1" ht="72" customHeight="1" x14ac:dyDescent="0.25">
      <c r="A65" s="1871"/>
      <c r="B65" s="1871"/>
      <c r="C65" s="529" t="s">
        <v>50</v>
      </c>
      <c r="D65" s="523">
        <v>0</v>
      </c>
      <c r="E65" s="240">
        <v>0</v>
      </c>
      <c r="F65" s="240">
        <v>0</v>
      </c>
      <c r="G65" s="1857"/>
      <c r="H65" s="240">
        <v>0</v>
      </c>
      <c r="I65" s="240">
        <v>0</v>
      </c>
      <c r="J65" s="1857"/>
    </row>
    <row r="66" spans="1:15" s="520" customFormat="1" ht="70.5" customHeight="1" x14ac:dyDescent="0.25">
      <c r="A66" s="1871"/>
      <c r="B66" s="1871"/>
      <c r="C66" s="529" t="s">
        <v>854</v>
      </c>
      <c r="D66" s="523">
        <f>D51</f>
        <v>500</v>
      </c>
      <c r="E66" s="240">
        <v>0</v>
      </c>
      <c r="F66" s="240">
        <v>0</v>
      </c>
      <c r="G66" s="1857"/>
      <c r="H66" s="240">
        <v>0</v>
      </c>
      <c r="I66" s="240">
        <v>0</v>
      </c>
      <c r="J66" s="1857"/>
    </row>
    <row r="67" spans="1:15" s="520" customFormat="1" ht="56.25" customHeight="1" x14ac:dyDescent="0.25">
      <c r="A67" s="1872"/>
      <c r="B67" s="1872"/>
      <c r="C67" s="529" t="s">
        <v>24</v>
      </c>
      <c r="D67" s="523">
        <v>0</v>
      </c>
      <c r="E67" s="240">
        <v>0</v>
      </c>
      <c r="F67" s="240">
        <v>0</v>
      </c>
      <c r="G67" s="1858"/>
      <c r="H67" s="240">
        <v>0</v>
      </c>
      <c r="I67" s="240">
        <v>0</v>
      </c>
      <c r="J67" s="1858"/>
    </row>
    <row r="68" spans="1:15" ht="21" customHeight="1" x14ac:dyDescent="0.25">
      <c r="A68" s="35"/>
      <c r="B68" s="1864" t="s">
        <v>817</v>
      </c>
      <c r="C68" s="1864"/>
      <c r="D68" s="1864"/>
      <c r="E68" s="1864"/>
      <c r="F68" s="1864"/>
      <c r="G68" s="1864"/>
      <c r="H68" s="1864"/>
      <c r="I68" s="1864"/>
      <c r="J68" s="1864"/>
    </row>
    <row r="69" spans="1:15" ht="188.25" customHeight="1" x14ac:dyDescent="0.25">
      <c r="A69" s="422" t="s">
        <v>10</v>
      </c>
      <c r="B69" s="168" t="s">
        <v>942</v>
      </c>
      <c r="C69" s="423" t="s">
        <v>19</v>
      </c>
      <c r="D69" s="169">
        <f>D70</f>
        <v>2867</v>
      </c>
      <c r="E69" s="249">
        <f>E70</f>
        <v>1564.3</v>
      </c>
      <c r="F69" s="519">
        <f t="shared" ref="F69:F75" si="0">E69/D69*100</f>
        <v>54.562260202302056</v>
      </c>
      <c r="G69" s="243"/>
      <c r="H69" s="249">
        <f>H70</f>
        <v>1564.3</v>
      </c>
      <c r="I69" s="519">
        <f t="shared" ref="I69:I75" si="1">H69/D69*100</f>
        <v>54.562260202302056</v>
      </c>
      <c r="J69" s="420"/>
    </row>
    <row r="70" spans="1:15" ht="384.75" customHeight="1" x14ac:dyDescent="0.25">
      <c r="A70" s="530" t="s">
        <v>10</v>
      </c>
      <c r="B70" s="521" t="s">
        <v>943</v>
      </c>
      <c r="C70" s="518" t="s">
        <v>19</v>
      </c>
      <c r="D70" s="531">
        <v>2867</v>
      </c>
      <c r="E70" s="532">
        <v>1564.3</v>
      </c>
      <c r="F70" s="522">
        <f t="shared" si="0"/>
        <v>54.562260202302056</v>
      </c>
      <c r="G70" s="533" t="s">
        <v>418</v>
      </c>
      <c r="H70" s="532">
        <f>E70</f>
        <v>1564.3</v>
      </c>
      <c r="I70" s="522">
        <f t="shared" si="1"/>
        <v>54.562260202302056</v>
      </c>
      <c r="J70" s="533" t="s">
        <v>934</v>
      </c>
    </row>
    <row r="71" spans="1:15" ht="131.25" customHeight="1" x14ac:dyDescent="0.25">
      <c r="A71" s="422" t="s">
        <v>14</v>
      </c>
      <c r="B71" s="244" t="s">
        <v>944</v>
      </c>
      <c r="C71" s="50" t="s">
        <v>23</v>
      </c>
      <c r="D71" s="249">
        <f>D72</f>
        <v>8041.4</v>
      </c>
      <c r="E71" s="249">
        <f>E72</f>
        <v>0</v>
      </c>
      <c r="F71" s="42">
        <f t="shared" si="0"/>
        <v>0</v>
      </c>
      <c r="G71" s="246"/>
      <c r="H71" s="249">
        <f>E71</f>
        <v>0</v>
      </c>
      <c r="I71" s="42">
        <f t="shared" si="1"/>
        <v>0</v>
      </c>
      <c r="J71" s="256"/>
    </row>
    <row r="72" spans="1:15" ht="373.5" customHeight="1" x14ac:dyDescent="0.25">
      <c r="A72" s="35" t="s">
        <v>79</v>
      </c>
      <c r="B72" s="429" t="s">
        <v>945</v>
      </c>
      <c r="C72" s="247" t="s">
        <v>23</v>
      </c>
      <c r="D72" s="242">
        <v>8041.4</v>
      </c>
      <c r="E72" s="242">
        <v>0</v>
      </c>
      <c r="F72" s="242">
        <f t="shared" si="0"/>
        <v>0</v>
      </c>
      <c r="G72" s="553" t="s">
        <v>935</v>
      </c>
      <c r="H72" s="242">
        <f>E72</f>
        <v>0</v>
      </c>
      <c r="I72" s="242">
        <f t="shared" si="1"/>
        <v>0</v>
      </c>
      <c r="J72" s="248" t="s">
        <v>936</v>
      </c>
    </row>
    <row r="73" spans="1:15" x14ac:dyDescent="0.25">
      <c r="A73" s="1870"/>
      <c r="B73" s="1427" t="s">
        <v>419</v>
      </c>
      <c r="C73" s="50" t="s">
        <v>18</v>
      </c>
      <c r="D73" s="169">
        <f>D74+D75</f>
        <v>10908.4</v>
      </c>
      <c r="E73" s="169">
        <f>E74+E75</f>
        <v>1564.3</v>
      </c>
      <c r="F73" s="249">
        <f t="shared" si="0"/>
        <v>14.340324887242858</v>
      </c>
      <c r="G73" s="250"/>
      <c r="H73" s="169">
        <f>H74+H75</f>
        <v>1564.3</v>
      </c>
      <c r="I73" s="249">
        <f t="shared" si="1"/>
        <v>14.340324887242858</v>
      </c>
      <c r="J73" s="250"/>
    </row>
    <row r="74" spans="1:15" ht="90" x14ac:dyDescent="0.25">
      <c r="A74" s="1871"/>
      <c r="B74" s="1427"/>
      <c r="C74" s="251" t="s">
        <v>19</v>
      </c>
      <c r="D74" s="249">
        <f>D69</f>
        <v>2867</v>
      </c>
      <c r="E74" s="249">
        <f>E69</f>
        <v>1564.3</v>
      </c>
      <c r="F74" s="249">
        <f t="shared" si="0"/>
        <v>54.562260202302056</v>
      </c>
      <c r="G74" s="250"/>
      <c r="H74" s="249">
        <f>H69</f>
        <v>1564.3</v>
      </c>
      <c r="I74" s="249">
        <f t="shared" si="1"/>
        <v>54.562260202302056</v>
      </c>
      <c r="J74" s="250"/>
    </row>
    <row r="75" spans="1:15" ht="90" x14ac:dyDescent="0.25">
      <c r="A75" s="1872"/>
      <c r="B75" s="1427"/>
      <c r="C75" s="423" t="s">
        <v>23</v>
      </c>
      <c r="D75" s="249">
        <f>D71</f>
        <v>8041.4</v>
      </c>
      <c r="E75" s="249">
        <f>E71</f>
        <v>0</v>
      </c>
      <c r="F75" s="249">
        <f t="shared" si="0"/>
        <v>0</v>
      </c>
      <c r="G75" s="250"/>
      <c r="H75" s="249">
        <f>H71</f>
        <v>0</v>
      </c>
      <c r="I75" s="249">
        <f t="shared" si="1"/>
        <v>0</v>
      </c>
      <c r="J75" s="250"/>
    </row>
    <row r="76" spans="1:15" x14ac:dyDescent="0.25">
      <c r="A76" s="422"/>
      <c r="B76" s="1865" t="s">
        <v>818</v>
      </c>
      <c r="C76" s="1865"/>
      <c r="D76" s="1865"/>
      <c r="E76" s="1865"/>
      <c r="F76" s="1865"/>
      <c r="G76" s="1865"/>
      <c r="H76" s="1865"/>
      <c r="I76" s="1865"/>
      <c r="J76" s="1865"/>
    </row>
    <row r="77" spans="1:15" ht="92.25" customHeight="1" x14ac:dyDescent="0.25">
      <c r="A77" s="422" t="s">
        <v>8</v>
      </c>
      <c r="B77" s="244" t="s">
        <v>946</v>
      </c>
      <c r="C77" s="50" t="s">
        <v>23</v>
      </c>
      <c r="D77" s="240">
        <f>D79+D81</f>
        <v>1950</v>
      </c>
      <c r="E77" s="240">
        <f>E78+E80</f>
        <v>1949.9</v>
      </c>
      <c r="F77" s="240">
        <f t="shared" ref="F77:F85" si="2">E77/D77*100</f>
        <v>99.994871794871798</v>
      </c>
      <c r="G77" s="246"/>
      <c r="H77" s="240">
        <f>H78+H80</f>
        <v>1949.9</v>
      </c>
      <c r="I77" s="240">
        <f t="shared" ref="I77:I82" si="3">H77/D77*100</f>
        <v>99.994871794871798</v>
      </c>
      <c r="J77" s="157"/>
    </row>
    <row r="78" spans="1:15" ht="129" customHeight="1" x14ac:dyDescent="0.25">
      <c r="A78" s="35" t="s">
        <v>12</v>
      </c>
      <c r="B78" s="252" t="s">
        <v>947</v>
      </c>
      <c r="C78" s="253" t="s">
        <v>23</v>
      </c>
      <c r="D78" s="241">
        <f>D79</f>
        <v>1000</v>
      </c>
      <c r="E78" s="241">
        <f>E79</f>
        <v>999.9</v>
      </c>
      <c r="F78" s="241">
        <f t="shared" si="2"/>
        <v>99.99</v>
      </c>
      <c r="G78" s="246" t="s">
        <v>856</v>
      </c>
      <c r="H78" s="241">
        <f>E78</f>
        <v>999.9</v>
      </c>
      <c r="I78" s="241">
        <f t="shared" si="3"/>
        <v>99.99</v>
      </c>
      <c r="J78" s="157"/>
    </row>
    <row r="79" spans="1:15" ht="273" customHeight="1" x14ac:dyDescent="0.25">
      <c r="A79" s="35" t="s">
        <v>93</v>
      </c>
      <c r="B79" s="252" t="s">
        <v>948</v>
      </c>
      <c r="C79" s="253" t="s">
        <v>23</v>
      </c>
      <c r="D79" s="242">
        <v>1000</v>
      </c>
      <c r="E79" s="242">
        <v>999.9</v>
      </c>
      <c r="F79" s="245">
        <f t="shared" si="2"/>
        <v>99.99</v>
      </c>
      <c r="G79" s="551" t="s">
        <v>937</v>
      </c>
      <c r="H79" s="171">
        <f>E79</f>
        <v>999.9</v>
      </c>
      <c r="I79" s="171">
        <f t="shared" si="3"/>
        <v>99.99</v>
      </c>
      <c r="J79" s="157"/>
    </row>
    <row r="80" spans="1:15" ht="95.25" customHeight="1" x14ac:dyDescent="0.25">
      <c r="A80" s="35" t="s">
        <v>13</v>
      </c>
      <c r="B80" s="252" t="s">
        <v>950</v>
      </c>
      <c r="C80" s="253" t="s">
        <v>23</v>
      </c>
      <c r="D80" s="242">
        <f>D81</f>
        <v>950</v>
      </c>
      <c r="E80" s="242">
        <v>950</v>
      </c>
      <c r="F80" s="245">
        <f t="shared" si="2"/>
        <v>100</v>
      </c>
      <c r="G80" s="557"/>
      <c r="H80" s="171">
        <v>950</v>
      </c>
      <c r="I80" s="171">
        <f t="shared" si="3"/>
        <v>100</v>
      </c>
      <c r="J80" s="157"/>
      <c r="O80" s="462"/>
    </row>
    <row r="81" spans="1:10" ht="112.5" customHeight="1" x14ac:dyDescent="0.25">
      <c r="A81" s="35" t="s">
        <v>40</v>
      </c>
      <c r="B81" s="429" t="s">
        <v>949</v>
      </c>
      <c r="C81" s="425" t="s">
        <v>23</v>
      </c>
      <c r="D81" s="171">
        <v>950</v>
      </c>
      <c r="E81" s="242">
        <v>950</v>
      </c>
      <c r="F81" s="428">
        <f t="shared" si="2"/>
        <v>100</v>
      </c>
      <c r="G81" s="424" t="s">
        <v>810</v>
      </c>
      <c r="H81" s="171">
        <v>950</v>
      </c>
      <c r="I81" s="171">
        <f t="shared" si="3"/>
        <v>100</v>
      </c>
      <c r="J81" s="157"/>
    </row>
    <row r="82" spans="1:10" ht="90" x14ac:dyDescent="0.25">
      <c r="A82" s="351"/>
      <c r="B82" s="427" t="s">
        <v>90</v>
      </c>
      <c r="C82" s="50" t="s">
        <v>23</v>
      </c>
      <c r="D82" s="249">
        <f>D79+D81</f>
        <v>1950</v>
      </c>
      <c r="E82" s="249">
        <f>E77</f>
        <v>1949.9</v>
      </c>
      <c r="F82" s="375">
        <f t="shared" si="2"/>
        <v>99.994871794871798</v>
      </c>
      <c r="G82" s="254"/>
      <c r="H82" s="249">
        <f>H77</f>
        <v>1949.9</v>
      </c>
      <c r="I82" s="169">
        <f t="shared" si="3"/>
        <v>99.994871794871798</v>
      </c>
      <c r="J82" s="157"/>
    </row>
    <row r="83" spans="1:10" ht="18" customHeight="1" x14ac:dyDescent="0.25">
      <c r="A83" s="1866"/>
      <c r="B83" s="1869" t="s">
        <v>87</v>
      </c>
      <c r="C83" s="50" t="s">
        <v>18</v>
      </c>
      <c r="D83" s="249">
        <f>D84+D85</f>
        <v>13358.4</v>
      </c>
      <c r="E83" s="249">
        <f>E84+E85</f>
        <v>3514.2</v>
      </c>
      <c r="F83" s="42">
        <f t="shared" si="2"/>
        <v>26.307042759611932</v>
      </c>
      <c r="G83" s="255"/>
      <c r="H83" s="249">
        <f>H84+H85</f>
        <v>3514.2</v>
      </c>
      <c r="I83" s="42">
        <f>E83/D83*100</f>
        <v>26.307042759611932</v>
      </c>
      <c r="J83" s="256"/>
    </row>
    <row r="84" spans="1:10" ht="74.25" customHeight="1" x14ac:dyDescent="0.25">
      <c r="A84" s="1867"/>
      <c r="B84" s="1869"/>
      <c r="C84" s="257" t="s">
        <v>19</v>
      </c>
      <c r="D84" s="249">
        <f>D74</f>
        <v>2867</v>
      </c>
      <c r="E84" s="42">
        <f>E74</f>
        <v>1564.3</v>
      </c>
      <c r="F84" s="42">
        <f t="shared" si="2"/>
        <v>54.562260202302056</v>
      </c>
      <c r="G84" s="1873"/>
      <c r="H84" s="249">
        <f>E84</f>
        <v>1564.3</v>
      </c>
      <c r="I84" s="249">
        <f>H84/D84*100</f>
        <v>54.562260202302056</v>
      </c>
      <c r="J84" s="1873"/>
    </row>
    <row r="85" spans="1:10" ht="90" x14ac:dyDescent="0.25">
      <c r="A85" s="1868"/>
      <c r="B85" s="1869"/>
      <c r="C85" s="50" t="s">
        <v>23</v>
      </c>
      <c r="D85" s="42">
        <f>D82+D75+D63</f>
        <v>10491.4</v>
      </c>
      <c r="E85" s="42">
        <f>E82+E75</f>
        <v>1949.9</v>
      </c>
      <c r="F85" s="42">
        <f t="shared" si="2"/>
        <v>18.585698762796195</v>
      </c>
      <c r="G85" s="1874"/>
      <c r="H85" s="42">
        <f>H82+H75</f>
        <v>1949.9</v>
      </c>
      <c r="I85" s="42">
        <f>PRODUCT(H85,1/D85,100)</f>
        <v>18.585698762796195</v>
      </c>
      <c r="J85" s="1874"/>
    </row>
  </sheetData>
  <mergeCells count="58">
    <mergeCell ref="A28:A32"/>
    <mergeCell ref="G28:G32"/>
    <mergeCell ref="J28:J32"/>
    <mergeCell ref="J13:J17"/>
    <mergeCell ref="G13:G17"/>
    <mergeCell ref="B13:B17"/>
    <mergeCell ref="A13:A17"/>
    <mergeCell ref="B18:B22"/>
    <mergeCell ref="A18:A22"/>
    <mergeCell ref="B23:B27"/>
    <mergeCell ref="A23:A27"/>
    <mergeCell ref="G18:G22"/>
    <mergeCell ref="J18:J22"/>
    <mergeCell ref="G23:G27"/>
    <mergeCell ref="J23:J27"/>
    <mergeCell ref="B28:B32"/>
    <mergeCell ref="G58:G62"/>
    <mergeCell ref="J58:J62"/>
    <mergeCell ref="G33:G37"/>
    <mergeCell ref="J33:J37"/>
    <mergeCell ref="G38:G42"/>
    <mergeCell ref="J38:J42"/>
    <mergeCell ref="G43:G47"/>
    <mergeCell ref="J43:J47"/>
    <mergeCell ref="G48:G52"/>
    <mergeCell ref="J48:J52"/>
    <mergeCell ref="G53:G57"/>
    <mergeCell ref="J53:J57"/>
    <mergeCell ref="B48:B52"/>
    <mergeCell ref="A48:A52"/>
    <mergeCell ref="B53:B57"/>
    <mergeCell ref="A53:A57"/>
    <mergeCell ref="B58:B62"/>
    <mergeCell ref="A58:A62"/>
    <mergeCell ref="B33:B37"/>
    <mergeCell ref="A33:A37"/>
    <mergeCell ref="B38:B42"/>
    <mergeCell ref="A38:A42"/>
    <mergeCell ref="B43:B47"/>
    <mergeCell ref="A43:A47"/>
    <mergeCell ref="B68:J68"/>
    <mergeCell ref="B76:J76"/>
    <mergeCell ref="A83:A85"/>
    <mergeCell ref="B83:B85"/>
    <mergeCell ref="B63:B67"/>
    <mergeCell ref="A63:A67"/>
    <mergeCell ref="G63:G67"/>
    <mergeCell ref="J63:J67"/>
    <mergeCell ref="B73:B75"/>
    <mergeCell ref="A73:A75"/>
    <mergeCell ref="G84:G85"/>
    <mergeCell ref="J84:J85"/>
    <mergeCell ref="B9:J9"/>
    <mergeCell ref="A2:J2"/>
    <mergeCell ref="A3:J3"/>
    <mergeCell ref="A4:J4"/>
    <mergeCell ref="A5:J5"/>
    <mergeCell ref="A6:J6"/>
  </mergeCells>
  <conditionalFormatting sqref="B9">
    <cfRule type="duplicateValues" priority="1"/>
  </conditionalFormatting>
  <pageMargins left="0.78740157480314965" right="0.39370078740157483" top="0.78740157480314965" bottom="0.78740157480314965" header="0.31496062992125984" footer="0.39370078740157483"/>
  <pageSetup paperSize="9" scale="62" firstPageNumber="208" fitToWidth="0" fitToHeight="0" orientation="landscape" useFirstPageNumber="1" horizontalDpi="4294967292" verticalDpi="4294967292" r:id="rId1"/>
  <headerFooter>
    <oddFooter>&amp;R&amp;"Arial,обычный"&amp;14&amp;P</oddFooter>
  </headerFooter>
  <rowBreaks count="7" manualBreakCount="7">
    <brk id="17" max="16383" man="1"/>
    <brk id="27" max="16383" man="1"/>
    <brk id="37" max="16383" man="1"/>
    <brk id="47" max="16383" man="1"/>
    <brk id="57" max="16383" man="1"/>
    <brk id="67" max="16383" man="1"/>
    <brk id="82" max="16383" man="1"/>
  </rowBreaks>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N141"/>
  <sheetViews>
    <sheetView topLeftCell="A68" zoomScale="70" zoomScaleNormal="70" zoomScaleSheetLayoutView="62" zoomScalePageLayoutView="70" workbookViewId="0">
      <selection activeCell="B66" sqref="B66:B69"/>
    </sheetView>
  </sheetViews>
  <sheetFormatPr defaultColWidth="26.7109375" defaultRowHeight="18.75" x14ac:dyDescent="0.25"/>
  <cols>
    <col min="1" max="1" width="8.7109375" style="481" customWidth="1"/>
    <col min="2" max="2" width="45.7109375" style="482" customWidth="1"/>
    <col min="3" max="3" width="15.7109375" style="482" customWidth="1"/>
    <col min="4" max="5" width="17.7109375" style="481" customWidth="1"/>
    <col min="6" max="6" width="12.7109375" style="481" customWidth="1"/>
    <col min="7" max="7" width="35.7109375" style="483" customWidth="1"/>
    <col min="8" max="8" width="17.7109375" style="481" customWidth="1"/>
    <col min="9" max="9" width="12.7109375" style="481" customWidth="1"/>
    <col min="10" max="10" width="30.7109375" style="483" customWidth="1"/>
    <col min="11" max="254" width="26.7109375" style="43"/>
    <col min="255" max="255" width="8.7109375" style="43" customWidth="1"/>
    <col min="256" max="256" width="41.7109375" style="43" customWidth="1"/>
    <col min="257" max="257" width="15.7109375" style="43" customWidth="1"/>
    <col min="258" max="259" width="17.7109375" style="43" customWidth="1"/>
    <col min="260" max="260" width="15.140625" style="43" customWidth="1"/>
    <col min="261" max="261" width="35.7109375" style="43" customWidth="1"/>
    <col min="262" max="262" width="17.7109375" style="43" customWidth="1"/>
    <col min="263" max="263" width="14.7109375" style="43" customWidth="1"/>
    <col min="264" max="264" width="30.7109375" style="43" customWidth="1"/>
    <col min="265" max="510" width="26.7109375" style="43"/>
    <col min="511" max="511" width="8.7109375" style="43" customWidth="1"/>
    <col min="512" max="512" width="41.7109375" style="43" customWidth="1"/>
    <col min="513" max="513" width="15.7109375" style="43" customWidth="1"/>
    <col min="514" max="515" width="17.7109375" style="43" customWidth="1"/>
    <col min="516" max="516" width="15.140625" style="43" customWidth="1"/>
    <col min="517" max="517" width="35.7109375" style="43" customWidth="1"/>
    <col min="518" max="518" width="17.7109375" style="43" customWidth="1"/>
    <col min="519" max="519" width="14.7109375" style="43" customWidth="1"/>
    <col min="520" max="520" width="30.7109375" style="43" customWidth="1"/>
    <col min="521" max="766" width="26.7109375" style="43"/>
    <col min="767" max="767" width="8.7109375" style="43" customWidth="1"/>
    <col min="768" max="768" width="41.7109375" style="43" customWidth="1"/>
    <col min="769" max="769" width="15.7109375" style="43" customWidth="1"/>
    <col min="770" max="771" width="17.7109375" style="43" customWidth="1"/>
    <col min="772" max="772" width="15.140625" style="43" customWidth="1"/>
    <col min="773" max="773" width="35.7109375" style="43" customWidth="1"/>
    <col min="774" max="774" width="17.7109375" style="43" customWidth="1"/>
    <col min="775" max="775" width="14.7109375" style="43" customWidth="1"/>
    <col min="776" max="776" width="30.7109375" style="43" customWidth="1"/>
    <col min="777" max="1022" width="26.7109375" style="43"/>
    <col min="1023" max="1023" width="8.7109375" style="43" customWidth="1"/>
    <col min="1024" max="1024" width="41.7109375" style="43" customWidth="1"/>
    <col min="1025" max="1025" width="15.7109375" style="43" customWidth="1"/>
    <col min="1026" max="1027" width="17.7109375" style="43" customWidth="1"/>
    <col min="1028" max="1028" width="15.140625" style="43" customWidth="1"/>
    <col min="1029" max="1029" width="35.7109375" style="43" customWidth="1"/>
    <col min="1030" max="1030" width="17.7109375" style="43" customWidth="1"/>
    <col min="1031" max="1031" width="14.7109375" style="43" customWidth="1"/>
    <col min="1032" max="1032" width="30.7109375" style="43" customWidth="1"/>
    <col min="1033" max="1278" width="26.7109375" style="43"/>
    <col min="1279" max="1279" width="8.7109375" style="43" customWidth="1"/>
    <col min="1280" max="1280" width="41.7109375" style="43" customWidth="1"/>
    <col min="1281" max="1281" width="15.7109375" style="43" customWidth="1"/>
    <col min="1282" max="1283" width="17.7109375" style="43" customWidth="1"/>
    <col min="1284" max="1284" width="15.140625" style="43" customWidth="1"/>
    <col min="1285" max="1285" width="35.7109375" style="43" customWidth="1"/>
    <col min="1286" max="1286" width="17.7109375" style="43" customWidth="1"/>
    <col min="1287" max="1287" width="14.7109375" style="43" customWidth="1"/>
    <col min="1288" max="1288" width="30.7109375" style="43" customWidth="1"/>
    <col min="1289" max="1534" width="26.7109375" style="43"/>
    <col min="1535" max="1535" width="8.7109375" style="43" customWidth="1"/>
    <col min="1536" max="1536" width="41.7109375" style="43" customWidth="1"/>
    <col min="1537" max="1537" width="15.7109375" style="43" customWidth="1"/>
    <col min="1538" max="1539" width="17.7109375" style="43" customWidth="1"/>
    <col min="1540" max="1540" width="15.140625" style="43" customWidth="1"/>
    <col min="1541" max="1541" width="35.7109375" style="43" customWidth="1"/>
    <col min="1542" max="1542" width="17.7109375" style="43" customWidth="1"/>
    <col min="1543" max="1543" width="14.7109375" style="43" customWidth="1"/>
    <col min="1544" max="1544" width="30.7109375" style="43" customWidth="1"/>
    <col min="1545" max="1790" width="26.7109375" style="43"/>
    <col min="1791" max="1791" width="8.7109375" style="43" customWidth="1"/>
    <col min="1792" max="1792" width="41.7109375" style="43" customWidth="1"/>
    <col min="1793" max="1793" width="15.7109375" style="43" customWidth="1"/>
    <col min="1794" max="1795" width="17.7109375" style="43" customWidth="1"/>
    <col min="1796" max="1796" width="15.140625" style="43" customWidth="1"/>
    <col min="1797" max="1797" width="35.7109375" style="43" customWidth="1"/>
    <col min="1798" max="1798" width="17.7109375" style="43" customWidth="1"/>
    <col min="1799" max="1799" width="14.7109375" style="43" customWidth="1"/>
    <col min="1800" max="1800" width="30.7109375" style="43" customWidth="1"/>
    <col min="1801" max="2046" width="26.7109375" style="43"/>
    <col min="2047" max="2047" width="8.7109375" style="43" customWidth="1"/>
    <col min="2048" max="2048" width="41.7109375" style="43" customWidth="1"/>
    <col min="2049" max="2049" width="15.7109375" style="43" customWidth="1"/>
    <col min="2050" max="2051" width="17.7109375" style="43" customWidth="1"/>
    <col min="2052" max="2052" width="15.140625" style="43" customWidth="1"/>
    <col min="2053" max="2053" width="35.7109375" style="43" customWidth="1"/>
    <col min="2054" max="2054" width="17.7109375" style="43" customWidth="1"/>
    <col min="2055" max="2055" width="14.7109375" style="43" customWidth="1"/>
    <col min="2056" max="2056" width="30.7109375" style="43" customWidth="1"/>
    <col min="2057" max="2302" width="26.7109375" style="43"/>
    <col min="2303" max="2303" width="8.7109375" style="43" customWidth="1"/>
    <col min="2304" max="2304" width="41.7109375" style="43" customWidth="1"/>
    <col min="2305" max="2305" width="15.7109375" style="43" customWidth="1"/>
    <col min="2306" max="2307" width="17.7109375" style="43" customWidth="1"/>
    <col min="2308" max="2308" width="15.140625" style="43" customWidth="1"/>
    <col min="2309" max="2309" width="35.7109375" style="43" customWidth="1"/>
    <col min="2310" max="2310" width="17.7109375" style="43" customWidth="1"/>
    <col min="2311" max="2311" width="14.7109375" style="43" customWidth="1"/>
    <col min="2312" max="2312" width="30.7109375" style="43" customWidth="1"/>
    <col min="2313" max="2558" width="26.7109375" style="43"/>
    <col min="2559" max="2559" width="8.7109375" style="43" customWidth="1"/>
    <col min="2560" max="2560" width="41.7109375" style="43" customWidth="1"/>
    <col min="2561" max="2561" width="15.7109375" style="43" customWidth="1"/>
    <col min="2562" max="2563" width="17.7109375" style="43" customWidth="1"/>
    <col min="2564" max="2564" width="15.140625" style="43" customWidth="1"/>
    <col min="2565" max="2565" width="35.7109375" style="43" customWidth="1"/>
    <col min="2566" max="2566" width="17.7109375" style="43" customWidth="1"/>
    <col min="2567" max="2567" width="14.7109375" style="43" customWidth="1"/>
    <col min="2568" max="2568" width="30.7109375" style="43" customWidth="1"/>
    <col min="2569" max="2814" width="26.7109375" style="43"/>
    <col min="2815" max="2815" width="8.7109375" style="43" customWidth="1"/>
    <col min="2816" max="2816" width="41.7109375" style="43" customWidth="1"/>
    <col min="2817" max="2817" width="15.7109375" style="43" customWidth="1"/>
    <col min="2818" max="2819" width="17.7109375" style="43" customWidth="1"/>
    <col min="2820" max="2820" width="15.140625" style="43" customWidth="1"/>
    <col min="2821" max="2821" width="35.7109375" style="43" customWidth="1"/>
    <col min="2822" max="2822" width="17.7109375" style="43" customWidth="1"/>
    <col min="2823" max="2823" width="14.7109375" style="43" customWidth="1"/>
    <col min="2824" max="2824" width="30.7109375" style="43" customWidth="1"/>
    <col min="2825" max="3070" width="26.7109375" style="43"/>
    <col min="3071" max="3071" width="8.7109375" style="43" customWidth="1"/>
    <col min="3072" max="3072" width="41.7109375" style="43" customWidth="1"/>
    <col min="3073" max="3073" width="15.7109375" style="43" customWidth="1"/>
    <col min="3074" max="3075" width="17.7109375" style="43" customWidth="1"/>
    <col min="3076" max="3076" width="15.140625" style="43" customWidth="1"/>
    <col min="3077" max="3077" width="35.7109375" style="43" customWidth="1"/>
    <col min="3078" max="3078" width="17.7109375" style="43" customWidth="1"/>
    <col min="3079" max="3079" width="14.7109375" style="43" customWidth="1"/>
    <col min="3080" max="3080" width="30.7109375" style="43" customWidth="1"/>
    <col min="3081" max="3326" width="26.7109375" style="43"/>
    <col min="3327" max="3327" width="8.7109375" style="43" customWidth="1"/>
    <col min="3328" max="3328" width="41.7109375" style="43" customWidth="1"/>
    <col min="3329" max="3329" width="15.7109375" style="43" customWidth="1"/>
    <col min="3330" max="3331" width="17.7109375" style="43" customWidth="1"/>
    <col min="3332" max="3332" width="15.140625" style="43" customWidth="1"/>
    <col min="3333" max="3333" width="35.7109375" style="43" customWidth="1"/>
    <col min="3334" max="3334" width="17.7109375" style="43" customWidth="1"/>
    <col min="3335" max="3335" width="14.7109375" style="43" customWidth="1"/>
    <col min="3336" max="3336" width="30.7109375" style="43" customWidth="1"/>
    <col min="3337" max="3582" width="26.7109375" style="43"/>
    <col min="3583" max="3583" width="8.7109375" style="43" customWidth="1"/>
    <col min="3584" max="3584" width="41.7109375" style="43" customWidth="1"/>
    <col min="3585" max="3585" width="15.7109375" style="43" customWidth="1"/>
    <col min="3586" max="3587" width="17.7109375" style="43" customWidth="1"/>
    <col min="3588" max="3588" width="15.140625" style="43" customWidth="1"/>
    <col min="3589" max="3589" width="35.7109375" style="43" customWidth="1"/>
    <col min="3590" max="3590" width="17.7109375" style="43" customWidth="1"/>
    <col min="3591" max="3591" width="14.7109375" style="43" customWidth="1"/>
    <col min="3592" max="3592" width="30.7109375" style="43" customWidth="1"/>
    <col min="3593" max="3838" width="26.7109375" style="43"/>
    <col min="3839" max="3839" width="8.7109375" style="43" customWidth="1"/>
    <col min="3840" max="3840" width="41.7109375" style="43" customWidth="1"/>
    <col min="3841" max="3841" width="15.7109375" style="43" customWidth="1"/>
    <col min="3842" max="3843" width="17.7109375" style="43" customWidth="1"/>
    <col min="3844" max="3844" width="15.140625" style="43" customWidth="1"/>
    <col min="3845" max="3845" width="35.7109375" style="43" customWidth="1"/>
    <col min="3846" max="3846" width="17.7109375" style="43" customWidth="1"/>
    <col min="3847" max="3847" width="14.7109375" style="43" customWidth="1"/>
    <col min="3848" max="3848" width="30.7109375" style="43" customWidth="1"/>
    <col min="3849" max="4094" width="26.7109375" style="43"/>
    <col min="4095" max="4095" width="8.7109375" style="43" customWidth="1"/>
    <col min="4096" max="4096" width="41.7109375" style="43" customWidth="1"/>
    <col min="4097" max="4097" width="15.7109375" style="43" customWidth="1"/>
    <col min="4098" max="4099" width="17.7109375" style="43" customWidth="1"/>
    <col min="4100" max="4100" width="15.140625" style="43" customWidth="1"/>
    <col min="4101" max="4101" width="35.7109375" style="43" customWidth="1"/>
    <col min="4102" max="4102" width="17.7109375" style="43" customWidth="1"/>
    <col min="4103" max="4103" width="14.7109375" style="43" customWidth="1"/>
    <col min="4104" max="4104" width="30.7109375" style="43" customWidth="1"/>
    <col min="4105" max="4350" width="26.7109375" style="43"/>
    <col min="4351" max="4351" width="8.7109375" style="43" customWidth="1"/>
    <col min="4352" max="4352" width="41.7109375" style="43" customWidth="1"/>
    <col min="4353" max="4353" width="15.7109375" style="43" customWidth="1"/>
    <col min="4354" max="4355" width="17.7109375" style="43" customWidth="1"/>
    <col min="4356" max="4356" width="15.140625" style="43" customWidth="1"/>
    <col min="4357" max="4357" width="35.7109375" style="43" customWidth="1"/>
    <col min="4358" max="4358" width="17.7109375" style="43" customWidth="1"/>
    <col min="4359" max="4359" width="14.7109375" style="43" customWidth="1"/>
    <col min="4360" max="4360" width="30.7109375" style="43" customWidth="1"/>
    <col min="4361" max="4606" width="26.7109375" style="43"/>
    <col min="4607" max="4607" width="8.7109375" style="43" customWidth="1"/>
    <col min="4608" max="4608" width="41.7109375" style="43" customWidth="1"/>
    <col min="4609" max="4609" width="15.7109375" style="43" customWidth="1"/>
    <col min="4610" max="4611" width="17.7109375" style="43" customWidth="1"/>
    <col min="4612" max="4612" width="15.140625" style="43" customWidth="1"/>
    <col min="4613" max="4613" width="35.7109375" style="43" customWidth="1"/>
    <col min="4614" max="4614" width="17.7109375" style="43" customWidth="1"/>
    <col min="4615" max="4615" width="14.7109375" style="43" customWidth="1"/>
    <col min="4616" max="4616" width="30.7109375" style="43" customWidth="1"/>
    <col min="4617" max="4862" width="26.7109375" style="43"/>
    <col min="4863" max="4863" width="8.7109375" style="43" customWidth="1"/>
    <col min="4864" max="4864" width="41.7109375" style="43" customWidth="1"/>
    <col min="4865" max="4865" width="15.7109375" style="43" customWidth="1"/>
    <col min="4866" max="4867" width="17.7109375" style="43" customWidth="1"/>
    <col min="4868" max="4868" width="15.140625" style="43" customWidth="1"/>
    <col min="4869" max="4869" width="35.7109375" style="43" customWidth="1"/>
    <col min="4870" max="4870" width="17.7109375" style="43" customWidth="1"/>
    <col min="4871" max="4871" width="14.7109375" style="43" customWidth="1"/>
    <col min="4872" max="4872" width="30.7109375" style="43" customWidth="1"/>
    <col min="4873" max="5118" width="26.7109375" style="43"/>
    <col min="5119" max="5119" width="8.7109375" style="43" customWidth="1"/>
    <col min="5120" max="5120" width="41.7109375" style="43" customWidth="1"/>
    <col min="5121" max="5121" width="15.7109375" style="43" customWidth="1"/>
    <col min="5122" max="5123" width="17.7109375" style="43" customWidth="1"/>
    <col min="5124" max="5124" width="15.140625" style="43" customWidth="1"/>
    <col min="5125" max="5125" width="35.7109375" style="43" customWidth="1"/>
    <col min="5126" max="5126" width="17.7109375" style="43" customWidth="1"/>
    <col min="5127" max="5127" width="14.7109375" style="43" customWidth="1"/>
    <col min="5128" max="5128" width="30.7109375" style="43" customWidth="1"/>
    <col min="5129" max="5374" width="26.7109375" style="43"/>
    <col min="5375" max="5375" width="8.7109375" style="43" customWidth="1"/>
    <col min="5376" max="5376" width="41.7109375" style="43" customWidth="1"/>
    <col min="5377" max="5377" width="15.7109375" style="43" customWidth="1"/>
    <col min="5378" max="5379" width="17.7109375" style="43" customWidth="1"/>
    <col min="5380" max="5380" width="15.140625" style="43" customWidth="1"/>
    <col min="5381" max="5381" width="35.7109375" style="43" customWidth="1"/>
    <col min="5382" max="5382" width="17.7109375" style="43" customWidth="1"/>
    <col min="5383" max="5383" width="14.7109375" style="43" customWidth="1"/>
    <col min="5384" max="5384" width="30.7109375" style="43" customWidth="1"/>
    <col min="5385" max="5630" width="26.7109375" style="43"/>
    <col min="5631" max="5631" width="8.7109375" style="43" customWidth="1"/>
    <col min="5632" max="5632" width="41.7109375" style="43" customWidth="1"/>
    <col min="5633" max="5633" width="15.7109375" style="43" customWidth="1"/>
    <col min="5634" max="5635" width="17.7109375" style="43" customWidth="1"/>
    <col min="5636" max="5636" width="15.140625" style="43" customWidth="1"/>
    <col min="5637" max="5637" width="35.7109375" style="43" customWidth="1"/>
    <col min="5638" max="5638" width="17.7109375" style="43" customWidth="1"/>
    <col min="5639" max="5639" width="14.7109375" style="43" customWidth="1"/>
    <col min="5640" max="5640" width="30.7109375" style="43" customWidth="1"/>
    <col min="5641" max="5886" width="26.7109375" style="43"/>
    <col min="5887" max="5887" width="8.7109375" style="43" customWidth="1"/>
    <col min="5888" max="5888" width="41.7109375" style="43" customWidth="1"/>
    <col min="5889" max="5889" width="15.7109375" style="43" customWidth="1"/>
    <col min="5890" max="5891" width="17.7109375" style="43" customWidth="1"/>
    <col min="5892" max="5892" width="15.140625" style="43" customWidth="1"/>
    <col min="5893" max="5893" width="35.7109375" style="43" customWidth="1"/>
    <col min="5894" max="5894" width="17.7109375" style="43" customWidth="1"/>
    <col min="5895" max="5895" width="14.7109375" style="43" customWidth="1"/>
    <col min="5896" max="5896" width="30.7109375" style="43" customWidth="1"/>
    <col min="5897" max="6142" width="26.7109375" style="43"/>
    <col min="6143" max="6143" width="8.7109375" style="43" customWidth="1"/>
    <col min="6144" max="6144" width="41.7109375" style="43" customWidth="1"/>
    <col min="6145" max="6145" width="15.7109375" style="43" customWidth="1"/>
    <col min="6146" max="6147" width="17.7109375" style="43" customWidth="1"/>
    <col min="6148" max="6148" width="15.140625" style="43" customWidth="1"/>
    <col min="6149" max="6149" width="35.7109375" style="43" customWidth="1"/>
    <col min="6150" max="6150" width="17.7109375" style="43" customWidth="1"/>
    <col min="6151" max="6151" width="14.7109375" style="43" customWidth="1"/>
    <col min="6152" max="6152" width="30.7109375" style="43" customWidth="1"/>
    <col min="6153" max="6398" width="26.7109375" style="43"/>
    <col min="6399" max="6399" width="8.7109375" style="43" customWidth="1"/>
    <col min="6400" max="6400" width="41.7109375" style="43" customWidth="1"/>
    <col min="6401" max="6401" width="15.7109375" style="43" customWidth="1"/>
    <col min="6402" max="6403" width="17.7109375" style="43" customWidth="1"/>
    <col min="6404" max="6404" width="15.140625" style="43" customWidth="1"/>
    <col min="6405" max="6405" width="35.7109375" style="43" customWidth="1"/>
    <col min="6406" max="6406" width="17.7109375" style="43" customWidth="1"/>
    <col min="6407" max="6407" width="14.7109375" style="43" customWidth="1"/>
    <col min="6408" max="6408" width="30.7109375" style="43" customWidth="1"/>
    <col min="6409" max="6654" width="26.7109375" style="43"/>
    <col min="6655" max="6655" width="8.7109375" style="43" customWidth="1"/>
    <col min="6656" max="6656" width="41.7109375" style="43" customWidth="1"/>
    <col min="6657" max="6657" width="15.7109375" style="43" customWidth="1"/>
    <col min="6658" max="6659" width="17.7109375" style="43" customWidth="1"/>
    <col min="6660" max="6660" width="15.140625" style="43" customWidth="1"/>
    <col min="6661" max="6661" width="35.7109375" style="43" customWidth="1"/>
    <col min="6662" max="6662" width="17.7109375" style="43" customWidth="1"/>
    <col min="6663" max="6663" width="14.7109375" style="43" customWidth="1"/>
    <col min="6664" max="6664" width="30.7109375" style="43" customWidth="1"/>
    <col min="6665" max="6910" width="26.7109375" style="43"/>
    <col min="6911" max="6911" width="8.7109375" style="43" customWidth="1"/>
    <col min="6912" max="6912" width="41.7109375" style="43" customWidth="1"/>
    <col min="6913" max="6913" width="15.7109375" style="43" customWidth="1"/>
    <col min="6914" max="6915" width="17.7109375" style="43" customWidth="1"/>
    <col min="6916" max="6916" width="15.140625" style="43" customWidth="1"/>
    <col min="6917" max="6917" width="35.7109375" style="43" customWidth="1"/>
    <col min="6918" max="6918" width="17.7109375" style="43" customWidth="1"/>
    <col min="6919" max="6919" width="14.7109375" style="43" customWidth="1"/>
    <col min="6920" max="6920" width="30.7109375" style="43" customWidth="1"/>
    <col min="6921" max="7166" width="26.7109375" style="43"/>
    <col min="7167" max="7167" width="8.7109375" style="43" customWidth="1"/>
    <col min="7168" max="7168" width="41.7109375" style="43" customWidth="1"/>
    <col min="7169" max="7169" width="15.7109375" style="43" customWidth="1"/>
    <col min="7170" max="7171" width="17.7109375" style="43" customWidth="1"/>
    <col min="7172" max="7172" width="15.140625" style="43" customWidth="1"/>
    <col min="7173" max="7173" width="35.7109375" style="43" customWidth="1"/>
    <col min="7174" max="7174" width="17.7109375" style="43" customWidth="1"/>
    <col min="7175" max="7175" width="14.7109375" style="43" customWidth="1"/>
    <col min="7176" max="7176" width="30.7109375" style="43" customWidth="1"/>
    <col min="7177" max="7422" width="26.7109375" style="43"/>
    <col min="7423" max="7423" width="8.7109375" style="43" customWidth="1"/>
    <col min="7424" max="7424" width="41.7109375" style="43" customWidth="1"/>
    <col min="7425" max="7425" width="15.7109375" style="43" customWidth="1"/>
    <col min="7426" max="7427" width="17.7109375" style="43" customWidth="1"/>
    <col min="7428" max="7428" width="15.140625" style="43" customWidth="1"/>
    <col min="7429" max="7429" width="35.7109375" style="43" customWidth="1"/>
    <col min="7430" max="7430" width="17.7109375" style="43" customWidth="1"/>
    <col min="7431" max="7431" width="14.7109375" style="43" customWidth="1"/>
    <col min="7432" max="7432" width="30.7109375" style="43" customWidth="1"/>
    <col min="7433" max="7678" width="26.7109375" style="43"/>
    <col min="7679" max="7679" width="8.7109375" style="43" customWidth="1"/>
    <col min="7680" max="7680" width="41.7109375" style="43" customWidth="1"/>
    <col min="7681" max="7681" width="15.7109375" style="43" customWidth="1"/>
    <col min="7682" max="7683" width="17.7109375" style="43" customWidth="1"/>
    <col min="7684" max="7684" width="15.140625" style="43" customWidth="1"/>
    <col min="7685" max="7685" width="35.7109375" style="43" customWidth="1"/>
    <col min="7686" max="7686" width="17.7109375" style="43" customWidth="1"/>
    <col min="7687" max="7687" width="14.7109375" style="43" customWidth="1"/>
    <col min="7688" max="7688" width="30.7109375" style="43" customWidth="1"/>
    <col min="7689" max="7934" width="26.7109375" style="43"/>
    <col min="7935" max="7935" width="8.7109375" style="43" customWidth="1"/>
    <col min="7936" max="7936" width="41.7109375" style="43" customWidth="1"/>
    <col min="7937" max="7937" width="15.7109375" style="43" customWidth="1"/>
    <col min="7938" max="7939" width="17.7109375" style="43" customWidth="1"/>
    <col min="7940" max="7940" width="15.140625" style="43" customWidth="1"/>
    <col min="7941" max="7941" width="35.7109375" style="43" customWidth="1"/>
    <col min="7942" max="7942" width="17.7109375" style="43" customWidth="1"/>
    <col min="7943" max="7943" width="14.7109375" style="43" customWidth="1"/>
    <col min="7944" max="7944" width="30.7109375" style="43" customWidth="1"/>
    <col min="7945" max="8190" width="26.7109375" style="43"/>
    <col min="8191" max="8191" width="8.7109375" style="43" customWidth="1"/>
    <col min="8192" max="8192" width="41.7109375" style="43" customWidth="1"/>
    <col min="8193" max="8193" width="15.7109375" style="43" customWidth="1"/>
    <col min="8194" max="8195" width="17.7109375" style="43" customWidth="1"/>
    <col min="8196" max="8196" width="15.140625" style="43" customWidth="1"/>
    <col min="8197" max="8197" width="35.7109375" style="43" customWidth="1"/>
    <col min="8198" max="8198" width="17.7109375" style="43" customWidth="1"/>
    <col min="8199" max="8199" width="14.7109375" style="43" customWidth="1"/>
    <col min="8200" max="8200" width="30.7109375" style="43" customWidth="1"/>
    <col min="8201" max="8446" width="26.7109375" style="43"/>
    <col min="8447" max="8447" width="8.7109375" style="43" customWidth="1"/>
    <col min="8448" max="8448" width="41.7109375" style="43" customWidth="1"/>
    <col min="8449" max="8449" width="15.7109375" style="43" customWidth="1"/>
    <col min="8450" max="8451" width="17.7109375" style="43" customWidth="1"/>
    <col min="8452" max="8452" width="15.140625" style="43" customWidth="1"/>
    <col min="8453" max="8453" width="35.7109375" style="43" customWidth="1"/>
    <col min="8454" max="8454" width="17.7109375" style="43" customWidth="1"/>
    <col min="8455" max="8455" width="14.7109375" style="43" customWidth="1"/>
    <col min="8456" max="8456" width="30.7109375" style="43" customWidth="1"/>
    <col min="8457" max="8702" width="26.7109375" style="43"/>
    <col min="8703" max="8703" width="8.7109375" style="43" customWidth="1"/>
    <col min="8704" max="8704" width="41.7109375" style="43" customWidth="1"/>
    <col min="8705" max="8705" width="15.7109375" style="43" customWidth="1"/>
    <col min="8706" max="8707" width="17.7109375" style="43" customWidth="1"/>
    <col min="8708" max="8708" width="15.140625" style="43" customWidth="1"/>
    <col min="8709" max="8709" width="35.7109375" style="43" customWidth="1"/>
    <col min="8710" max="8710" width="17.7109375" style="43" customWidth="1"/>
    <col min="8711" max="8711" width="14.7109375" style="43" customWidth="1"/>
    <col min="8712" max="8712" width="30.7109375" style="43" customWidth="1"/>
    <col min="8713" max="8958" width="26.7109375" style="43"/>
    <col min="8959" max="8959" width="8.7109375" style="43" customWidth="1"/>
    <col min="8960" max="8960" width="41.7109375" style="43" customWidth="1"/>
    <col min="8961" max="8961" width="15.7109375" style="43" customWidth="1"/>
    <col min="8962" max="8963" width="17.7109375" style="43" customWidth="1"/>
    <col min="8964" max="8964" width="15.140625" style="43" customWidth="1"/>
    <col min="8965" max="8965" width="35.7109375" style="43" customWidth="1"/>
    <col min="8966" max="8966" width="17.7109375" style="43" customWidth="1"/>
    <col min="8967" max="8967" width="14.7109375" style="43" customWidth="1"/>
    <col min="8968" max="8968" width="30.7109375" style="43" customWidth="1"/>
    <col min="8969" max="9214" width="26.7109375" style="43"/>
    <col min="9215" max="9215" width="8.7109375" style="43" customWidth="1"/>
    <col min="9216" max="9216" width="41.7109375" style="43" customWidth="1"/>
    <col min="9217" max="9217" width="15.7109375" style="43" customWidth="1"/>
    <col min="9218" max="9219" width="17.7109375" style="43" customWidth="1"/>
    <col min="9220" max="9220" width="15.140625" style="43" customWidth="1"/>
    <col min="9221" max="9221" width="35.7109375" style="43" customWidth="1"/>
    <col min="9222" max="9222" width="17.7109375" style="43" customWidth="1"/>
    <col min="9223" max="9223" width="14.7109375" style="43" customWidth="1"/>
    <col min="9224" max="9224" width="30.7109375" style="43" customWidth="1"/>
    <col min="9225" max="9470" width="26.7109375" style="43"/>
    <col min="9471" max="9471" width="8.7109375" style="43" customWidth="1"/>
    <col min="9472" max="9472" width="41.7109375" style="43" customWidth="1"/>
    <col min="9473" max="9473" width="15.7109375" style="43" customWidth="1"/>
    <col min="9474" max="9475" width="17.7109375" style="43" customWidth="1"/>
    <col min="9476" max="9476" width="15.140625" style="43" customWidth="1"/>
    <col min="9477" max="9477" width="35.7109375" style="43" customWidth="1"/>
    <col min="9478" max="9478" width="17.7109375" style="43" customWidth="1"/>
    <col min="9479" max="9479" width="14.7109375" style="43" customWidth="1"/>
    <col min="9480" max="9480" width="30.7109375" style="43" customWidth="1"/>
    <col min="9481" max="9726" width="26.7109375" style="43"/>
    <col min="9727" max="9727" width="8.7109375" style="43" customWidth="1"/>
    <col min="9728" max="9728" width="41.7109375" style="43" customWidth="1"/>
    <col min="9729" max="9729" width="15.7109375" style="43" customWidth="1"/>
    <col min="9730" max="9731" width="17.7109375" style="43" customWidth="1"/>
    <col min="9732" max="9732" width="15.140625" style="43" customWidth="1"/>
    <col min="9733" max="9733" width="35.7109375" style="43" customWidth="1"/>
    <col min="9734" max="9734" width="17.7109375" style="43" customWidth="1"/>
    <col min="9735" max="9735" width="14.7109375" style="43" customWidth="1"/>
    <col min="9736" max="9736" width="30.7109375" style="43" customWidth="1"/>
    <col min="9737" max="9982" width="26.7109375" style="43"/>
    <col min="9983" max="9983" width="8.7109375" style="43" customWidth="1"/>
    <col min="9984" max="9984" width="41.7109375" style="43" customWidth="1"/>
    <col min="9985" max="9985" width="15.7109375" style="43" customWidth="1"/>
    <col min="9986" max="9987" width="17.7109375" style="43" customWidth="1"/>
    <col min="9988" max="9988" width="15.140625" style="43" customWidth="1"/>
    <col min="9989" max="9989" width="35.7109375" style="43" customWidth="1"/>
    <col min="9990" max="9990" width="17.7109375" style="43" customWidth="1"/>
    <col min="9991" max="9991" width="14.7109375" style="43" customWidth="1"/>
    <col min="9992" max="9992" width="30.7109375" style="43" customWidth="1"/>
    <col min="9993" max="10238" width="26.7109375" style="43"/>
    <col min="10239" max="10239" width="8.7109375" style="43" customWidth="1"/>
    <col min="10240" max="10240" width="41.7109375" style="43" customWidth="1"/>
    <col min="10241" max="10241" width="15.7109375" style="43" customWidth="1"/>
    <col min="10242" max="10243" width="17.7109375" style="43" customWidth="1"/>
    <col min="10244" max="10244" width="15.140625" style="43" customWidth="1"/>
    <col min="10245" max="10245" width="35.7109375" style="43" customWidth="1"/>
    <col min="10246" max="10246" width="17.7109375" style="43" customWidth="1"/>
    <col min="10247" max="10247" width="14.7109375" style="43" customWidth="1"/>
    <col min="10248" max="10248" width="30.7109375" style="43" customWidth="1"/>
    <col min="10249" max="10494" width="26.7109375" style="43"/>
    <col min="10495" max="10495" width="8.7109375" style="43" customWidth="1"/>
    <col min="10496" max="10496" width="41.7109375" style="43" customWidth="1"/>
    <col min="10497" max="10497" width="15.7109375" style="43" customWidth="1"/>
    <col min="10498" max="10499" width="17.7109375" style="43" customWidth="1"/>
    <col min="10500" max="10500" width="15.140625" style="43" customWidth="1"/>
    <col min="10501" max="10501" width="35.7109375" style="43" customWidth="1"/>
    <col min="10502" max="10502" width="17.7109375" style="43" customWidth="1"/>
    <col min="10503" max="10503" width="14.7109375" style="43" customWidth="1"/>
    <col min="10504" max="10504" width="30.7109375" style="43" customWidth="1"/>
    <col min="10505" max="10750" width="26.7109375" style="43"/>
    <col min="10751" max="10751" width="8.7109375" style="43" customWidth="1"/>
    <col min="10752" max="10752" width="41.7109375" style="43" customWidth="1"/>
    <col min="10753" max="10753" width="15.7109375" style="43" customWidth="1"/>
    <col min="10754" max="10755" width="17.7109375" style="43" customWidth="1"/>
    <col min="10756" max="10756" width="15.140625" style="43" customWidth="1"/>
    <col min="10757" max="10757" width="35.7109375" style="43" customWidth="1"/>
    <col min="10758" max="10758" width="17.7109375" style="43" customWidth="1"/>
    <col min="10759" max="10759" width="14.7109375" style="43" customWidth="1"/>
    <col min="10760" max="10760" width="30.7109375" style="43" customWidth="1"/>
    <col min="10761" max="11006" width="26.7109375" style="43"/>
    <col min="11007" max="11007" width="8.7109375" style="43" customWidth="1"/>
    <col min="11008" max="11008" width="41.7109375" style="43" customWidth="1"/>
    <col min="11009" max="11009" width="15.7109375" style="43" customWidth="1"/>
    <col min="11010" max="11011" width="17.7109375" style="43" customWidth="1"/>
    <col min="11012" max="11012" width="15.140625" style="43" customWidth="1"/>
    <col min="11013" max="11013" width="35.7109375" style="43" customWidth="1"/>
    <col min="11014" max="11014" width="17.7109375" style="43" customWidth="1"/>
    <col min="11015" max="11015" width="14.7109375" style="43" customWidth="1"/>
    <col min="11016" max="11016" width="30.7109375" style="43" customWidth="1"/>
    <col min="11017" max="11262" width="26.7109375" style="43"/>
    <col min="11263" max="11263" width="8.7109375" style="43" customWidth="1"/>
    <col min="11264" max="11264" width="41.7109375" style="43" customWidth="1"/>
    <col min="11265" max="11265" width="15.7109375" style="43" customWidth="1"/>
    <col min="11266" max="11267" width="17.7109375" style="43" customWidth="1"/>
    <col min="11268" max="11268" width="15.140625" style="43" customWidth="1"/>
    <col min="11269" max="11269" width="35.7109375" style="43" customWidth="1"/>
    <col min="11270" max="11270" width="17.7109375" style="43" customWidth="1"/>
    <col min="11271" max="11271" width="14.7109375" style="43" customWidth="1"/>
    <col min="11272" max="11272" width="30.7109375" style="43" customWidth="1"/>
    <col min="11273" max="11518" width="26.7109375" style="43"/>
    <col min="11519" max="11519" width="8.7109375" style="43" customWidth="1"/>
    <col min="11520" max="11520" width="41.7109375" style="43" customWidth="1"/>
    <col min="11521" max="11521" width="15.7109375" style="43" customWidth="1"/>
    <col min="11522" max="11523" width="17.7109375" style="43" customWidth="1"/>
    <col min="11524" max="11524" width="15.140625" style="43" customWidth="1"/>
    <col min="11525" max="11525" width="35.7109375" style="43" customWidth="1"/>
    <col min="11526" max="11526" width="17.7109375" style="43" customWidth="1"/>
    <col min="11527" max="11527" width="14.7109375" style="43" customWidth="1"/>
    <col min="11528" max="11528" width="30.7109375" style="43" customWidth="1"/>
    <col min="11529" max="11774" width="26.7109375" style="43"/>
    <col min="11775" max="11775" width="8.7109375" style="43" customWidth="1"/>
    <col min="11776" max="11776" width="41.7109375" style="43" customWidth="1"/>
    <col min="11777" max="11777" width="15.7109375" style="43" customWidth="1"/>
    <col min="11778" max="11779" width="17.7109375" style="43" customWidth="1"/>
    <col min="11780" max="11780" width="15.140625" style="43" customWidth="1"/>
    <col min="11781" max="11781" width="35.7109375" style="43" customWidth="1"/>
    <col min="11782" max="11782" width="17.7109375" style="43" customWidth="1"/>
    <col min="11783" max="11783" width="14.7109375" style="43" customWidth="1"/>
    <col min="11784" max="11784" width="30.7109375" style="43" customWidth="1"/>
    <col min="11785" max="12030" width="26.7109375" style="43"/>
    <col min="12031" max="12031" width="8.7109375" style="43" customWidth="1"/>
    <col min="12032" max="12032" width="41.7109375" style="43" customWidth="1"/>
    <col min="12033" max="12033" width="15.7109375" style="43" customWidth="1"/>
    <col min="12034" max="12035" width="17.7109375" style="43" customWidth="1"/>
    <col min="12036" max="12036" width="15.140625" style="43" customWidth="1"/>
    <col min="12037" max="12037" width="35.7109375" style="43" customWidth="1"/>
    <col min="12038" max="12038" width="17.7109375" style="43" customWidth="1"/>
    <col min="12039" max="12039" width="14.7109375" style="43" customWidth="1"/>
    <col min="12040" max="12040" width="30.7109375" style="43" customWidth="1"/>
    <col min="12041" max="12286" width="26.7109375" style="43"/>
    <col min="12287" max="12287" width="8.7109375" style="43" customWidth="1"/>
    <col min="12288" max="12288" width="41.7109375" style="43" customWidth="1"/>
    <col min="12289" max="12289" width="15.7109375" style="43" customWidth="1"/>
    <col min="12290" max="12291" width="17.7109375" style="43" customWidth="1"/>
    <col min="12292" max="12292" width="15.140625" style="43" customWidth="1"/>
    <col min="12293" max="12293" width="35.7109375" style="43" customWidth="1"/>
    <col min="12294" max="12294" width="17.7109375" style="43" customWidth="1"/>
    <col min="12295" max="12295" width="14.7109375" style="43" customWidth="1"/>
    <col min="12296" max="12296" width="30.7109375" style="43" customWidth="1"/>
    <col min="12297" max="12542" width="26.7109375" style="43"/>
    <col min="12543" max="12543" width="8.7109375" style="43" customWidth="1"/>
    <col min="12544" max="12544" width="41.7109375" style="43" customWidth="1"/>
    <col min="12545" max="12545" width="15.7109375" style="43" customWidth="1"/>
    <col min="12546" max="12547" width="17.7109375" style="43" customWidth="1"/>
    <col min="12548" max="12548" width="15.140625" style="43" customWidth="1"/>
    <col min="12549" max="12549" width="35.7109375" style="43" customWidth="1"/>
    <col min="12550" max="12550" width="17.7109375" style="43" customWidth="1"/>
    <col min="12551" max="12551" width="14.7109375" style="43" customWidth="1"/>
    <col min="12552" max="12552" width="30.7109375" style="43" customWidth="1"/>
    <col min="12553" max="12798" width="26.7109375" style="43"/>
    <col min="12799" max="12799" width="8.7109375" style="43" customWidth="1"/>
    <col min="12800" max="12800" width="41.7109375" style="43" customWidth="1"/>
    <col min="12801" max="12801" width="15.7109375" style="43" customWidth="1"/>
    <col min="12802" max="12803" width="17.7109375" style="43" customWidth="1"/>
    <col min="12804" max="12804" width="15.140625" style="43" customWidth="1"/>
    <col min="12805" max="12805" width="35.7109375" style="43" customWidth="1"/>
    <col min="12806" max="12806" width="17.7109375" style="43" customWidth="1"/>
    <col min="12807" max="12807" width="14.7109375" style="43" customWidth="1"/>
    <col min="12808" max="12808" width="30.7109375" style="43" customWidth="1"/>
    <col min="12809" max="13054" width="26.7109375" style="43"/>
    <col min="13055" max="13055" width="8.7109375" style="43" customWidth="1"/>
    <col min="13056" max="13056" width="41.7109375" style="43" customWidth="1"/>
    <col min="13057" max="13057" width="15.7109375" style="43" customWidth="1"/>
    <col min="13058" max="13059" width="17.7109375" style="43" customWidth="1"/>
    <col min="13060" max="13060" width="15.140625" style="43" customWidth="1"/>
    <col min="13061" max="13061" width="35.7109375" style="43" customWidth="1"/>
    <col min="13062" max="13062" width="17.7109375" style="43" customWidth="1"/>
    <col min="13063" max="13063" width="14.7109375" style="43" customWidth="1"/>
    <col min="13064" max="13064" width="30.7109375" style="43" customWidth="1"/>
    <col min="13065" max="13310" width="26.7109375" style="43"/>
    <col min="13311" max="13311" width="8.7109375" style="43" customWidth="1"/>
    <col min="13312" max="13312" width="41.7109375" style="43" customWidth="1"/>
    <col min="13313" max="13313" width="15.7109375" style="43" customWidth="1"/>
    <col min="13314" max="13315" width="17.7109375" style="43" customWidth="1"/>
    <col min="13316" max="13316" width="15.140625" style="43" customWidth="1"/>
    <col min="13317" max="13317" width="35.7109375" style="43" customWidth="1"/>
    <col min="13318" max="13318" width="17.7109375" style="43" customWidth="1"/>
    <col min="13319" max="13319" width="14.7109375" style="43" customWidth="1"/>
    <col min="13320" max="13320" width="30.7109375" style="43" customWidth="1"/>
    <col min="13321" max="13566" width="26.7109375" style="43"/>
    <col min="13567" max="13567" width="8.7109375" style="43" customWidth="1"/>
    <col min="13568" max="13568" width="41.7109375" style="43" customWidth="1"/>
    <col min="13569" max="13569" width="15.7109375" style="43" customWidth="1"/>
    <col min="13570" max="13571" width="17.7109375" style="43" customWidth="1"/>
    <col min="13572" max="13572" width="15.140625" style="43" customWidth="1"/>
    <col min="13573" max="13573" width="35.7109375" style="43" customWidth="1"/>
    <col min="13574" max="13574" width="17.7109375" style="43" customWidth="1"/>
    <col min="13575" max="13575" width="14.7109375" style="43" customWidth="1"/>
    <col min="13576" max="13576" width="30.7109375" style="43" customWidth="1"/>
    <col min="13577" max="13822" width="26.7109375" style="43"/>
    <col min="13823" max="13823" width="8.7109375" style="43" customWidth="1"/>
    <col min="13824" max="13824" width="41.7109375" style="43" customWidth="1"/>
    <col min="13825" max="13825" width="15.7109375" style="43" customWidth="1"/>
    <col min="13826" max="13827" width="17.7109375" style="43" customWidth="1"/>
    <col min="13828" max="13828" width="15.140625" style="43" customWidth="1"/>
    <col min="13829" max="13829" width="35.7109375" style="43" customWidth="1"/>
    <col min="13830" max="13830" width="17.7109375" style="43" customWidth="1"/>
    <col min="13831" max="13831" width="14.7109375" style="43" customWidth="1"/>
    <col min="13832" max="13832" width="30.7109375" style="43" customWidth="1"/>
    <col min="13833" max="14078" width="26.7109375" style="43"/>
    <col min="14079" max="14079" width="8.7109375" style="43" customWidth="1"/>
    <col min="14080" max="14080" width="41.7109375" style="43" customWidth="1"/>
    <col min="14081" max="14081" width="15.7109375" style="43" customWidth="1"/>
    <col min="14082" max="14083" width="17.7109375" style="43" customWidth="1"/>
    <col min="14084" max="14084" width="15.140625" style="43" customWidth="1"/>
    <col min="14085" max="14085" width="35.7109375" style="43" customWidth="1"/>
    <col min="14086" max="14086" width="17.7109375" style="43" customWidth="1"/>
    <col min="14087" max="14087" width="14.7109375" style="43" customWidth="1"/>
    <col min="14088" max="14088" width="30.7109375" style="43" customWidth="1"/>
    <col min="14089" max="14334" width="26.7109375" style="43"/>
    <col min="14335" max="14335" width="8.7109375" style="43" customWidth="1"/>
    <col min="14336" max="14336" width="41.7109375" style="43" customWidth="1"/>
    <col min="14337" max="14337" width="15.7109375" style="43" customWidth="1"/>
    <col min="14338" max="14339" width="17.7109375" style="43" customWidth="1"/>
    <col min="14340" max="14340" width="15.140625" style="43" customWidth="1"/>
    <col min="14341" max="14341" width="35.7109375" style="43" customWidth="1"/>
    <col min="14342" max="14342" width="17.7109375" style="43" customWidth="1"/>
    <col min="14343" max="14343" width="14.7109375" style="43" customWidth="1"/>
    <col min="14344" max="14344" width="30.7109375" style="43" customWidth="1"/>
    <col min="14345" max="14590" width="26.7109375" style="43"/>
    <col min="14591" max="14591" width="8.7109375" style="43" customWidth="1"/>
    <col min="14592" max="14592" width="41.7109375" style="43" customWidth="1"/>
    <col min="14593" max="14593" width="15.7109375" style="43" customWidth="1"/>
    <col min="14594" max="14595" width="17.7109375" style="43" customWidth="1"/>
    <col min="14596" max="14596" width="15.140625" style="43" customWidth="1"/>
    <col min="14597" max="14597" width="35.7109375" style="43" customWidth="1"/>
    <col min="14598" max="14598" width="17.7109375" style="43" customWidth="1"/>
    <col min="14599" max="14599" width="14.7109375" style="43" customWidth="1"/>
    <col min="14600" max="14600" width="30.7109375" style="43" customWidth="1"/>
    <col min="14601" max="14846" width="26.7109375" style="43"/>
    <col min="14847" max="14847" width="8.7109375" style="43" customWidth="1"/>
    <col min="14848" max="14848" width="41.7109375" style="43" customWidth="1"/>
    <col min="14849" max="14849" width="15.7109375" style="43" customWidth="1"/>
    <col min="14850" max="14851" width="17.7109375" style="43" customWidth="1"/>
    <col min="14852" max="14852" width="15.140625" style="43" customWidth="1"/>
    <col min="14853" max="14853" width="35.7109375" style="43" customWidth="1"/>
    <col min="14854" max="14854" width="17.7109375" style="43" customWidth="1"/>
    <col min="14855" max="14855" width="14.7109375" style="43" customWidth="1"/>
    <col min="14856" max="14856" width="30.7109375" style="43" customWidth="1"/>
    <col min="14857" max="15102" width="26.7109375" style="43"/>
    <col min="15103" max="15103" width="8.7109375" style="43" customWidth="1"/>
    <col min="15104" max="15104" width="41.7109375" style="43" customWidth="1"/>
    <col min="15105" max="15105" width="15.7109375" style="43" customWidth="1"/>
    <col min="15106" max="15107" width="17.7109375" style="43" customWidth="1"/>
    <col min="15108" max="15108" width="15.140625" style="43" customWidth="1"/>
    <col min="15109" max="15109" width="35.7109375" style="43" customWidth="1"/>
    <col min="15110" max="15110" width="17.7109375" style="43" customWidth="1"/>
    <col min="15111" max="15111" width="14.7109375" style="43" customWidth="1"/>
    <col min="15112" max="15112" width="30.7109375" style="43" customWidth="1"/>
    <col min="15113" max="15358" width="26.7109375" style="43"/>
    <col min="15359" max="15359" width="8.7109375" style="43" customWidth="1"/>
    <col min="15360" max="15360" width="41.7109375" style="43" customWidth="1"/>
    <col min="15361" max="15361" width="15.7109375" style="43" customWidth="1"/>
    <col min="15362" max="15363" width="17.7109375" style="43" customWidth="1"/>
    <col min="15364" max="15364" width="15.140625" style="43" customWidth="1"/>
    <col min="15365" max="15365" width="35.7109375" style="43" customWidth="1"/>
    <col min="15366" max="15366" width="17.7109375" style="43" customWidth="1"/>
    <col min="15367" max="15367" width="14.7109375" style="43" customWidth="1"/>
    <col min="15368" max="15368" width="30.7109375" style="43" customWidth="1"/>
    <col min="15369" max="15614" width="26.7109375" style="43"/>
    <col min="15615" max="15615" width="8.7109375" style="43" customWidth="1"/>
    <col min="15616" max="15616" width="41.7109375" style="43" customWidth="1"/>
    <col min="15617" max="15617" width="15.7109375" style="43" customWidth="1"/>
    <col min="15618" max="15619" width="17.7109375" style="43" customWidth="1"/>
    <col min="15620" max="15620" width="15.140625" style="43" customWidth="1"/>
    <col min="15621" max="15621" width="35.7109375" style="43" customWidth="1"/>
    <col min="15622" max="15622" width="17.7109375" style="43" customWidth="1"/>
    <col min="15623" max="15623" width="14.7109375" style="43" customWidth="1"/>
    <col min="15624" max="15624" width="30.7109375" style="43" customWidth="1"/>
    <col min="15625" max="15870" width="26.7109375" style="43"/>
    <col min="15871" max="15871" width="8.7109375" style="43" customWidth="1"/>
    <col min="15872" max="15872" width="41.7109375" style="43" customWidth="1"/>
    <col min="15873" max="15873" width="15.7109375" style="43" customWidth="1"/>
    <col min="15874" max="15875" width="17.7109375" style="43" customWidth="1"/>
    <col min="15876" max="15876" width="15.140625" style="43" customWidth="1"/>
    <col min="15877" max="15877" width="35.7109375" style="43" customWidth="1"/>
    <col min="15878" max="15878" width="17.7109375" style="43" customWidth="1"/>
    <col min="15879" max="15879" width="14.7109375" style="43" customWidth="1"/>
    <col min="15880" max="15880" width="30.7109375" style="43" customWidth="1"/>
    <col min="15881" max="16126" width="26.7109375" style="43"/>
    <col min="16127" max="16127" width="8.7109375" style="43" customWidth="1"/>
    <col min="16128" max="16128" width="41.7109375" style="43" customWidth="1"/>
    <col min="16129" max="16129" width="15.7109375" style="43" customWidth="1"/>
    <col min="16130" max="16131" width="17.7109375" style="43" customWidth="1"/>
    <col min="16132" max="16132" width="15.140625" style="43" customWidth="1"/>
    <col min="16133" max="16133" width="35.7109375" style="43" customWidth="1"/>
    <col min="16134" max="16134" width="17.7109375" style="43" customWidth="1"/>
    <col min="16135" max="16135" width="14.7109375" style="43" customWidth="1"/>
    <col min="16136" max="16136" width="30.7109375" style="43" customWidth="1"/>
    <col min="16137" max="16384" width="26.7109375" style="43"/>
  </cols>
  <sheetData>
    <row r="1" spans="1:12" ht="18.75" customHeight="1" x14ac:dyDescent="0.25">
      <c r="A1" s="1996" t="s">
        <v>1722</v>
      </c>
      <c r="B1" s="1996"/>
      <c r="C1" s="1996"/>
      <c r="D1" s="1996"/>
      <c r="E1" s="1996"/>
      <c r="F1" s="1996"/>
      <c r="G1" s="1996"/>
      <c r="H1" s="1996"/>
      <c r="I1" s="1996"/>
      <c r="J1" s="1996"/>
    </row>
    <row r="2" spans="1:12" s="44" customFormat="1" ht="18" x14ac:dyDescent="0.25">
      <c r="A2" s="1996" t="s">
        <v>89</v>
      </c>
      <c r="B2" s="1996"/>
      <c r="C2" s="1996"/>
      <c r="D2" s="1996"/>
      <c r="E2" s="1996"/>
      <c r="F2" s="1996"/>
      <c r="G2" s="1996"/>
      <c r="H2" s="1996"/>
      <c r="I2" s="1996"/>
      <c r="J2" s="1996"/>
    </row>
    <row r="3" spans="1:12" s="44" customFormat="1" ht="18" x14ac:dyDescent="0.25">
      <c r="A3" s="1996" t="s">
        <v>77</v>
      </c>
      <c r="B3" s="1996"/>
      <c r="C3" s="1996"/>
      <c r="D3" s="1996"/>
      <c r="E3" s="1996"/>
      <c r="F3" s="1996"/>
      <c r="G3" s="1996"/>
      <c r="H3" s="1996"/>
      <c r="I3" s="1996"/>
      <c r="J3" s="1996"/>
    </row>
    <row r="4" spans="1:12" s="45" customFormat="1" ht="18" x14ac:dyDescent="0.25">
      <c r="A4" s="1997" t="s">
        <v>1055</v>
      </c>
      <c r="B4" s="1997"/>
      <c r="C4" s="1997"/>
      <c r="D4" s="1997"/>
      <c r="E4" s="1997"/>
      <c r="F4" s="1997"/>
      <c r="G4" s="1997"/>
      <c r="H4" s="1997"/>
      <c r="I4" s="1997"/>
      <c r="J4" s="1997"/>
    </row>
    <row r="5" spans="1:12" s="45" customFormat="1" ht="18" x14ac:dyDescent="0.25">
      <c r="A5" s="997"/>
      <c r="B5" s="475"/>
      <c r="C5" s="475"/>
      <c r="D5" s="997"/>
      <c r="E5" s="997"/>
      <c r="F5" s="997"/>
      <c r="G5" s="476"/>
      <c r="H5" s="997"/>
      <c r="I5" s="997"/>
      <c r="J5" s="476"/>
    </row>
    <row r="6" spans="1:12" ht="126" x14ac:dyDescent="0.25">
      <c r="A6" s="995" t="s">
        <v>1</v>
      </c>
      <c r="B6" s="572" t="s">
        <v>2</v>
      </c>
      <c r="C6" s="572" t="s">
        <v>3</v>
      </c>
      <c r="D6" s="3" t="s">
        <v>866</v>
      </c>
      <c r="E6" s="403" t="s">
        <v>916</v>
      </c>
      <c r="F6" s="403" t="s">
        <v>4</v>
      </c>
      <c r="G6" s="572" t="s">
        <v>5</v>
      </c>
      <c r="H6" s="572" t="s">
        <v>1723</v>
      </c>
      <c r="I6" s="572" t="s">
        <v>6</v>
      </c>
      <c r="J6" s="572" t="s">
        <v>7</v>
      </c>
    </row>
    <row r="7" spans="1:12" x14ac:dyDescent="0.25">
      <c r="A7" s="369">
        <v>1</v>
      </c>
      <c r="B7" s="369">
        <v>2</v>
      </c>
      <c r="C7" s="369">
        <v>3</v>
      </c>
      <c r="D7" s="369">
        <v>4</v>
      </c>
      <c r="E7" s="369">
        <v>5</v>
      </c>
      <c r="F7" s="369">
        <v>6</v>
      </c>
      <c r="G7" s="369">
        <v>7</v>
      </c>
      <c r="H7" s="369">
        <v>8</v>
      </c>
      <c r="I7" s="369">
        <v>9</v>
      </c>
      <c r="J7" s="369">
        <v>10</v>
      </c>
    </row>
    <row r="8" spans="1:12" s="46" customFormat="1" x14ac:dyDescent="0.25">
      <c r="A8" s="1998" t="s">
        <v>78</v>
      </c>
      <c r="B8" s="1998"/>
      <c r="C8" s="1998"/>
      <c r="D8" s="1998"/>
      <c r="E8" s="1998"/>
      <c r="F8" s="1998"/>
      <c r="G8" s="1998"/>
      <c r="H8" s="1998"/>
      <c r="I8" s="1998"/>
      <c r="J8" s="1998"/>
    </row>
    <row r="9" spans="1:12" s="47" customFormat="1" ht="24" customHeight="1" x14ac:dyDescent="0.25">
      <c r="A9" s="1999" t="s">
        <v>8</v>
      </c>
      <c r="B9" s="2002" t="s">
        <v>1724</v>
      </c>
      <c r="C9" s="1004" t="s">
        <v>18</v>
      </c>
      <c r="D9" s="914">
        <f>D10+D11+D12</f>
        <v>377673.58</v>
      </c>
      <c r="E9" s="914">
        <f>E10+E11+E12</f>
        <v>23688.820000000003</v>
      </c>
      <c r="F9" s="570">
        <f>E9/D9*100</f>
        <v>6.2723000110306906</v>
      </c>
      <c r="G9" s="1966"/>
      <c r="H9" s="914">
        <f>H10+H11+H12</f>
        <v>16411.060000000001</v>
      </c>
      <c r="I9" s="570">
        <f>H9/D9*100</f>
        <v>4.3453026287938918</v>
      </c>
      <c r="J9" s="1966"/>
      <c r="K9" s="477"/>
    </row>
    <row r="10" spans="1:12" s="47" customFormat="1" ht="73.5" customHeight="1" x14ac:dyDescent="0.25">
      <c r="A10" s="2000"/>
      <c r="B10" s="2003"/>
      <c r="C10" s="1004" t="s">
        <v>19</v>
      </c>
      <c r="D10" s="914">
        <f>D14+D41+D44+D47</f>
        <v>18092.11</v>
      </c>
      <c r="E10" s="914">
        <f>E14+E41+E44+E47</f>
        <v>3267.2</v>
      </c>
      <c r="F10" s="570">
        <f t="shared" ref="F10:F12" si="0">E10/D10*100</f>
        <v>18.05870072644926</v>
      </c>
      <c r="G10" s="1967"/>
      <c r="H10" s="914">
        <f>H15+H41+H44+H47</f>
        <v>0</v>
      </c>
      <c r="I10" s="570">
        <f t="shared" ref="I10:I12" si="1">H10/D10*100</f>
        <v>0</v>
      </c>
      <c r="J10" s="1967"/>
      <c r="K10" s="477"/>
    </row>
    <row r="11" spans="1:12" s="47" customFormat="1" ht="91.5" customHeight="1" x14ac:dyDescent="0.25">
      <c r="A11" s="2000"/>
      <c r="B11" s="2003"/>
      <c r="C11" s="1004" t="s">
        <v>23</v>
      </c>
      <c r="D11" s="914">
        <f>D16+D17+D21+D23+D25+D27+D39+D42+D45+D48</f>
        <v>353727.13</v>
      </c>
      <c r="E11" s="914">
        <f>-E16+E17+E21+E23+E25+E27+E39+E42+E45+E48</f>
        <v>20421.620000000003</v>
      </c>
      <c r="F11" s="570">
        <f t="shared" si="0"/>
        <v>5.7732693559580808</v>
      </c>
      <c r="G11" s="1967"/>
      <c r="H11" s="914">
        <f>H16+H22+H24+H26+H27+H39+H42+H45+H48</f>
        <v>16411.060000000001</v>
      </c>
      <c r="I11" s="570">
        <f t="shared" si="1"/>
        <v>4.6394688470742977</v>
      </c>
      <c r="J11" s="1967"/>
      <c r="K11" s="477"/>
      <c r="L11" s="1162"/>
    </row>
    <row r="12" spans="1:12" s="47" customFormat="1" ht="90.75" customHeight="1" x14ac:dyDescent="0.25">
      <c r="A12" s="2001"/>
      <c r="B12" s="2004"/>
      <c r="C12" s="1004" t="s">
        <v>1725</v>
      </c>
      <c r="D12" s="914">
        <f>D49</f>
        <v>5854.34</v>
      </c>
      <c r="E12" s="914">
        <f>E49</f>
        <v>0</v>
      </c>
      <c r="F12" s="570">
        <f t="shared" si="0"/>
        <v>0</v>
      </c>
      <c r="G12" s="1968"/>
      <c r="H12" s="914">
        <f>H49</f>
        <v>0</v>
      </c>
      <c r="I12" s="570">
        <f t="shared" si="1"/>
        <v>0</v>
      </c>
      <c r="J12" s="1968"/>
      <c r="K12" s="477"/>
    </row>
    <row r="13" spans="1:12" s="48" customFormat="1" ht="21" customHeight="1" x14ac:dyDescent="0.25">
      <c r="A13" s="1934" t="s">
        <v>12</v>
      </c>
      <c r="B13" s="1746" t="s">
        <v>1726</v>
      </c>
      <c r="C13" s="1163" t="s">
        <v>18</v>
      </c>
      <c r="D13" s="1164">
        <f>D14+D16</f>
        <v>12232.74</v>
      </c>
      <c r="E13" s="1164">
        <f>E14+E16</f>
        <v>0</v>
      </c>
      <c r="F13" s="1994">
        <f>E13/D13</f>
        <v>0</v>
      </c>
      <c r="G13" s="1982" t="s">
        <v>1727</v>
      </c>
      <c r="H13" s="1995">
        <f>H15+H16</f>
        <v>0</v>
      </c>
      <c r="I13" s="1994">
        <f>H13/D13*100</f>
        <v>0</v>
      </c>
      <c r="J13" s="1924" t="s">
        <v>1818</v>
      </c>
      <c r="K13" s="1988"/>
    </row>
    <row r="14" spans="1:12" s="48" customFormat="1" ht="13.5" hidden="1" customHeight="1" x14ac:dyDescent="0.25">
      <c r="A14" s="1935"/>
      <c r="B14" s="1747"/>
      <c r="C14" s="1992" t="s">
        <v>19</v>
      </c>
      <c r="D14" s="1993">
        <v>4097.54</v>
      </c>
      <c r="E14" s="1993">
        <v>0</v>
      </c>
      <c r="F14" s="1994"/>
      <c r="G14" s="1983"/>
      <c r="H14" s="1995"/>
      <c r="I14" s="1994"/>
      <c r="J14" s="1978"/>
      <c r="K14" s="1988"/>
    </row>
    <row r="15" spans="1:12" s="48" customFormat="1" ht="69.75" customHeight="1" x14ac:dyDescent="0.25">
      <c r="A15" s="1935"/>
      <c r="B15" s="1747"/>
      <c r="C15" s="1992"/>
      <c r="D15" s="1993"/>
      <c r="E15" s="1993"/>
      <c r="F15" s="993">
        <v>0</v>
      </c>
      <c r="G15" s="1983"/>
      <c r="H15" s="1165">
        <v>0</v>
      </c>
      <c r="I15" s="993">
        <v>0</v>
      </c>
      <c r="J15" s="1978"/>
      <c r="K15" s="994"/>
    </row>
    <row r="16" spans="1:12" s="48" customFormat="1" ht="168" customHeight="1" x14ac:dyDescent="0.25">
      <c r="A16" s="1936"/>
      <c r="B16" s="1748"/>
      <c r="C16" s="1166" t="s">
        <v>23</v>
      </c>
      <c r="D16" s="1164">
        <v>8135.2</v>
      </c>
      <c r="E16" s="1164">
        <v>0</v>
      </c>
      <c r="F16" s="993">
        <v>0</v>
      </c>
      <c r="G16" s="1984"/>
      <c r="H16" s="1165">
        <v>0</v>
      </c>
      <c r="I16" s="993">
        <v>0</v>
      </c>
      <c r="J16" s="1925"/>
      <c r="K16" s="994"/>
    </row>
    <row r="17" spans="1:14" s="48" customFormat="1" ht="91.5" customHeight="1" x14ac:dyDescent="0.25">
      <c r="A17" s="1167" t="s">
        <v>13</v>
      </c>
      <c r="B17" s="984" t="s">
        <v>1728</v>
      </c>
      <c r="C17" s="1168" t="s">
        <v>23</v>
      </c>
      <c r="D17" s="1164">
        <f>D19+D20</f>
        <v>5963.51</v>
      </c>
      <c r="E17" s="1164">
        <f>E19+E20</f>
        <v>0</v>
      </c>
      <c r="F17" s="993">
        <v>0</v>
      </c>
      <c r="G17" s="1169" t="s">
        <v>1729</v>
      </c>
      <c r="H17" s="1165">
        <f>H18+H20</f>
        <v>0</v>
      </c>
      <c r="I17" s="993">
        <f>H17*D17/100</f>
        <v>0</v>
      </c>
      <c r="J17" s="1170" t="s">
        <v>1730</v>
      </c>
      <c r="K17" s="994"/>
      <c r="N17" s="48" t="s">
        <v>1731</v>
      </c>
    </row>
    <row r="18" spans="1:14" s="48" customFormat="1" ht="18.75" customHeight="1" x14ac:dyDescent="0.25">
      <c r="A18" s="1934" t="s">
        <v>40</v>
      </c>
      <c r="B18" s="1746" t="s">
        <v>1732</v>
      </c>
      <c r="C18" s="1168" t="s">
        <v>18</v>
      </c>
      <c r="D18" s="1164">
        <f>D19</f>
        <v>5600</v>
      </c>
      <c r="E18" s="1164">
        <f>E19</f>
        <v>0</v>
      </c>
      <c r="F18" s="993">
        <v>0</v>
      </c>
      <c r="G18" s="1982"/>
      <c r="H18" s="1165">
        <f>H19</f>
        <v>0</v>
      </c>
      <c r="I18" s="993">
        <f t="shared" ref="I18:I20" si="2">H18*D18/100</f>
        <v>0</v>
      </c>
      <c r="J18" s="1924" t="s">
        <v>1733</v>
      </c>
      <c r="K18" s="994"/>
    </row>
    <row r="19" spans="1:14" s="48" customFormat="1" ht="127.5" customHeight="1" x14ac:dyDescent="0.25">
      <c r="A19" s="1936"/>
      <c r="B19" s="1748"/>
      <c r="C19" s="1168" t="s">
        <v>23</v>
      </c>
      <c r="D19" s="1164">
        <v>5600</v>
      </c>
      <c r="E19" s="1164">
        <v>0</v>
      </c>
      <c r="F19" s="993">
        <v>0</v>
      </c>
      <c r="G19" s="1984"/>
      <c r="H19" s="1165">
        <v>0</v>
      </c>
      <c r="I19" s="993">
        <f t="shared" si="2"/>
        <v>0</v>
      </c>
      <c r="J19" s="1925"/>
      <c r="K19" s="994"/>
    </row>
    <row r="20" spans="1:14" s="48" customFormat="1" ht="93" customHeight="1" x14ac:dyDescent="0.25">
      <c r="A20" s="1167" t="s">
        <v>42</v>
      </c>
      <c r="B20" s="984" t="s">
        <v>1734</v>
      </c>
      <c r="C20" s="1168" t="s">
        <v>23</v>
      </c>
      <c r="D20" s="1164">
        <v>363.51</v>
      </c>
      <c r="E20" s="1164">
        <v>0</v>
      </c>
      <c r="F20" s="993">
        <v>0</v>
      </c>
      <c r="G20" s="1171"/>
      <c r="H20" s="1165">
        <v>0</v>
      </c>
      <c r="I20" s="993">
        <f t="shared" si="2"/>
        <v>0</v>
      </c>
      <c r="J20" s="1170" t="s">
        <v>1735</v>
      </c>
      <c r="K20" s="994"/>
    </row>
    <row r="21" spans="1:14" s="48" customFormat="1" ht="19.5" customHeight="1" x14ac:dyDescent="0.25">
      <c r="A21" s="1923" t="s">
        <v>51</v>
      </c>
      <c r="B21" s="1734" t="s">
        <v>1736</v>
      </c>
      <c r="C21" s="982" t="s">
        <v>18</v>
      </c>
      <c r="D21" s="1165">
        <f>D22</f>
        <v>3600</v>
      </c>
      <c r="E21" s="1165">
        <f>E22</f>
        <v>0</v>
      </c>
      <c r="F21" s="993">
        <f>E21/D21*100</f>
        <v>0</v>
      </c>
      <c r="G21" s="1989"/>
      <c r="H21" s="1165">
        <f>H22</f>
        <v>0</v>
      </c>
      <c r="I21" s="993">
        <f>H21/D21*100</f>
        <v>0</v>
      </c>
      <c r="J21" s="1926" t="s">
        <v>1737</v>
      </c>
      <c r="K21" s="994"/>
    </row>
    <row r="22" spans="1:14" s="48" customFormat="1" ht="106.5" customHeight="1" x14ac:dyDescent="0.25">
      <c r="A22" s="1923"/>
      <c r="B22" s="1734"/>
      <c r="C22" s="982" t="s">
        <v>23</v>
      </c>
      <c r="D22" s="1165">
        <v>3600</v>
      </c>
      <c r="E22" s="1165">
        <v>0</v>
      </c>
      <c r="F22" s="993">
        <f>E22/D22*100</f>
        <v>0</v>
      </c>
      <c r="G22" s="1989"/>
      <c r="H22" s="1165">
        <v>0</v>
      </c>
      <c r="I22" s="993">
        <f>H22/D22*100</f>
        <v>0</v>
      </c>
      <c r="J22" s="1926"/>
      <c r="K22" s="994"/>
    </row>
    <row r="23" spans="1:14" s="48" customFormat="1" ht="23.25" customHeight="1" x14ac:dyDescent="0.25">
      <c r="A23" s="1927" t="s">
        <v>99</v>
      </c>
      <c r="B23" s="1746" t="s">
        <v>1738</v>
      </c>
      <c r="C23" s="982" t="s">
        <v>18</v>
      </c>
      <c r="D23" s="1165">
        <f>D24</f>
        <v>11400</v>
      </c>
      <c r="E23" s="1165">
        <f>E24</f>
        <v>9373.92</v>
      </c>
      <c r="F23" s="993">
        <f>E23/D23*100</f>
        <v>82.227368421052631</v>
      </c>
      <c r="G23" s="1990" t="s">
        <v>1819</v>
      </c>
      <c r="H23" s="1165">
        <f>H24</f>
        <v>9373.92</v>
      </c>
      <c r="I23" s="993">
        <f>H23/D23*100</f>
        <v>82.227368421052631</v>
      </c>
      <c r="J23" s="1929" t="s">
        <v>1739</v>
      </c>
      <c r="K23" s="994"/>
    </row>
    <row r="24" spans="1:14" s="48" customFormat="1" ht="212.25" customHeight="1" x14ac:dyDescent="0.25">
      <c r="A24" s="1928"/>
      <c r="B24" s="1748"/>
      <c r="C24" s="982" t="s">
        <v>23</v>
      </c>
      <c r="D24" s="1165">
        <v>11400</v>
      </c>
      <c r="E24" s="1165">
        <v>9373.92</v>
      </c>
      <c r="F24" s="993">
        <f>E24/D24*100</f>
        <v>82.227368421052631</v>
      </c>
      <c r="G24" s="1991"/>
      <c r="H24" s="1165">
        <v>9373.92</v>
      </c>
      <c r="I24" s="993">
        <f>H24/D24*100</f>
        <v>82.227368421052631</v>
      </c>
      <c r="J24" s="1987"/>
      <c r="K24" s="994"/>
    </row>
    <row r="25" spans="1:14" s="48" customFormat="1" ht="21" customHeight="1" x14ac:dyDescent="0.25">
      <c r="A25" s="1927" t="s">
        <v>100</v>
      </c>
      <c r="B25" s="1746" t="s">
        <v>1740</v>
      </c>
      <c r="C25" s="982" t="s">
        <v>18</v>
      </c>
      <c r="D25" s="1172">
        <f>D26</f>
        <v>64754.5</v>
      </c>
      <c r="E25" s="1172">
        <f>E26</f>
        <v>7113.77</v>
      </c>
      <c r="F25" s="993">
        <f t="shared" ref="F25:F74" si="3">E25/D25*100</f>
        <v>10.985753885830329</v>
      </c>
      <c r="G25" s="1929" t="s">
        <v>1741</v>
      </c>
      <c r="H25" s="1172">
        <f>H26</f>
        <v>5379.51</v>
      </c>
      <c r="I25" s="993">
        <f>H25/D25*100</f>
        <v>8.3075461937008246</v>
      </c>
      <c r="J25" s="1929" t="s">
        <v>1742</v>
      </c>
      <c r="K25" s="1988"/>
    </row>
    <row r="26" spans="1:14" s="48" customFormat="1" ht="228" customHeight="1" x14ac:dyDescent="0.25">
      <c r="A26" s="1928"/>
      <c r="B26" s="1748"/>
      <c r="C26" s="982" t="s">
        <v>23</v>
      </c>
      <c r="D26" s="1172">
        <v>64754.5</v>
      </c>
      <c r="E26" s="1172">
        <v>7113.77</v>
      </c>
      <c r="F26" s="993">
        <f t="shared" si="3"/>
        <v>10.985753885830329</v>
      </c>
      <c r="G26" s="1930"/>
      <c r="H26" s="1172">
        <v>5379.51</v>
      </c>
      <c r="I26" s="993">
        <f t="shared" ref="I26:I74" si="4">H26/D26*100</f>
        <v>8.3075461937008246</v>
      </c>
      <c r="J26" s="1987"/>
      <c r="K26" s="1988"/>
    </row>
    <row r="27" spans="1:14" s="48" customFormat="1" ht="92.25" customHeight="1" x14ac:dyDescent="0.25">
      <c r="A27" s="995" t="s">
        <v>101</v>
      </c>
      <c r="B27" s="1173" t="s">
        <v>1743</v>
      </c>
      <c r="C27" s="982" t="s">
        <v>23</v>
      </c>
      <c r="D27" s="1172">
        <f>D29+D31+D32+D34+D36</f>
        <v>152602.27000000002</v>
      </c>
      <c r="E27" s="1172">
        <f>E28+E30+E32+E34+E36+E38</f>
        <v>2220.63</v>
      </c>
      <c r="F27" s="993">
        <f t="shared" si="3"/>
        <v>1.4551749459559151</v>
      </c>
      <c r="G27" s="1174" t="s">
        <v>1744</v>
      </c>
      <c r="H27" s="1172">
        <f>H28+H30+H32+H34+H36</f>
        <v>1657.63</v>
      </c>
      <c r="I27" s="993">
        <f t="shared" si="4"/>
        <v>1.0862420329658267</v>
      </c>
      <c r="J27" s="1174"/>
      <c r="K27" s="1988"/>
    </row>
    <row r="28" spans="1:14" s="48" customFormat="1" ht="19.5" customHeight="1" x14ac:dyDescent="0.25">
      <c r="A28" s="1927" t="s">
        <v>1745</v>
      </c>
      <c r="B28" s="1746" t="s">
        <v>1746</v>
      </c>
      <c r="C28" s="1175" t="s">
        <v>18</v>
      </c>
      <c r="D28" s="1176">
        <f>D29</f>
        <v>26710.87</v>
      </c>
      <c r="E28" s="1176">
        <f>E29</f>
        <v>563</v>
      </c>
      <c r="F28" s="993">
        <f t="shared" si="3"/>
        <v>2.107756130743776</v>
      </c>
      <c r="G28" s="1924" t="s">
        <v>1747</v>
      </c>
      <c r="H28" s="1176">
        <f>H29</f>
        <v>0</v>
      </c>
      <c r="I28" s="993">
        <f t="shared" si="4"/>
        <v>0</v>
      </c>
      <c r="J28" s="1924" t="s">
        <v>1748</v>
      </c>
      <c r="K28" s="994"/>
    </row>
    <row r="29" spans="1:14" s="48" customFormat="1" ht="182.25" customHeight="1" x14ac:dyDescent="0.25">
      <c r="A29" s="1928"/>
      <c r="B29" s="1748"/>
      <c r="C29" s="1175" t="s">
        <v>23</v>
      </c>
      <c r="D29" s="1176">
        <v>26710.87</v>
      </c>
      <c r="E29" s="1176">
        <v>563</v>
      </c>
      <c r="F29" s="993">
        <f t="shared" si="3"/>
        <v>2.107756130743776</v>
      </c>
      <c r="G29" s="1925"/>
      <c r="H29" s="1176">
        <v>0</v>
      </c>
      <c r="I29" s="993">
        <f t="shared" si="4"/>
        <v>0</v>
      </c>
      <c r="J29" s="1925"/>
      <c r="K29" s="994"/>
    </row>
    <row r="30" spans="1:14" s="48" customFormat="1" ht="24.75" customHeight="1" x14ac:dyDescent="0.25">
      <c r="A30" s="1923" t="s">
        <v>1749</v>
      </c>
      <c r="B30" s="1734" t="s">
        <v>1750</v>
      </c>
      <c r="C30" s="1173" t="s">
        <v>18</v>
      </c>
      <c r="D30" s="1172">
        <f>D31</f>
        <v>3785.6</v>
      </c>
      <c r="E30" s="1172">
        <f>E31</f>
        <v>0</v>
      </c>
      <c r="F30" s="993">
        <f t="shared" si="3"/>
        <v>0</v>
      </c>
      <c r="G30" s="1926" t="s">
        <v>1751</v>
      </c>
      <c r="H30" s="1172">
        <f>H31</f>
        <v>0</v>
      </c>
      <c r="I30" s="993">
        <f t="shared" si="4"/>
        <v>0</v>
      </c>
      <c r="J30" s="1986" t="s">
        <v>1752</v>
      </c>
      <c r="K30" s="994"/>
    </row>
    <row r="31" spans="1:14" s="48" customFormat="1" ht="99.75" customHeight="1" x14ac:dyDescent="0.25">
      <c r="A31" s="1923"/>
      <c r="B31" s="1734"/>
      <c r="C31" s="1173" t="s">
        <v>23</v>
      </c>
      <c r="D31" s="1172">
        <v>3785.6</v>
      </c>
      <c r="E31" s="1172">
        <v>0</v>
      </c>
      <c r="F31" s="993">
        <f t="shared" si="3"/>
        <v>0</v>
      </c>
      <c r="G31" s="1926"/>
      <c r="H31" s="1172">
        <v>0</v>
      </c>
      <c r="I31" s="993">
        <f t="shared" si="4"/>
        <v>0</v>
      </c>
      <c r="J31" s="1986"/>
      <c r="K31" s="994"/>
    </row>
    <row r="32" spans="1:14" s="48" customFormat="1" ht="225" customHeight="1" x14ac:dyDescent="0.25">
      <c r="A32" s="1927" t="s">
        <v>1753</v>
      </c>
      <c r="B32" s="1746" t="s">
        <v>81</v>
      </c>
      <c r="C32" s="1173" t="s">
        <v>18</v>
      </c>
      <c r="D32" s="1172">
        <f>D33</f>
        <v>80605.8</v>
      </c>
      <c r="E32" s="1172">
        <f>E33</f>
        <v>1392.63</v>
      </c>
      <c r="F32" s="993">
        <f t="shared" si="3"/>
        <v>1.7277044579918566</v>
      </c>
      <c r="G32" s="1929" t="s">
        <v>1860</v>
      </c>
      <c r="H32" s="1172">
        <f>H33</f>
        <v>1392.63</v>
      </c>
      <c r="I32" s="993">
        <f t="shared" si="4"/>
        <v>1.7277044579918566</v>
      </c>
      <c r="J32" s="1924" t="s">
        <v>1754</v>
      </c>
      <c r="K32" s="994"/>
    </row>
    <row r="33" spans="1:11" s="48" customFormat="1" ht="231" customHeight="1" x14ac:dyDescent="0.25">
      <c r="A33" s="1928"/>
      <c r="B33" s="1748"/>
      <c r="C33" s="1177" t="s">
        <v>23</v>
      </c>
      <c r="D33" s="1178">
        <v>80605.8</v>
      </c>
      <c r="E33" s="1178">
        <v>1392.63</v>
      </c>
      <c r="F33" s="993">
        <f t="shared" si="3"/>
        <v>1.7277044579918566</v>
      </c>
      <c r="G33" s="1930"/>
      <c r="H33" s="1178">
        <v>1392.63</v>
      </c>
      <c r="I33" s="993">
        <f t="shared" si="4"/>
        <v>1.7277044579918566</v>
      </c>
      <c r="J33" s="1925"/>
      <c r="K33" s="994"/>
    </row>
    <row r="34" spans="1:11" s="48" customFormat="1" ht="39" customHeight="1" x14ac:dyDescent="0.25">
      <c r="A34" s="1927" t="s">
        <v>1755</v>
      </c>
      <c r="B34" s="1746" t="s">
        <v>1756</v>
      </c>
      <c r="C34" s="1175" t="s">
        <v>18</v>
      </c>
      <c r="D34" s="1172">
        <f>D35</f>
        <v>41000</v>
      </c>
      <c r="E34" s="1172">
        <f>E35</f>
        <v>265</v>
      </c>
      <c r="F34" s="993">
        <f t="shared" si="3"/>
        <v>0.64634146341463417</v>
      </c>
      <c r="G34" s="1924" t="s">
        <v>1757</v>
      </c>
      <c r="H34" s="1172">
        <f>H35</f>
        <v>265</v>
      </c>
      <c r="I34" s="993">
        <f t="shared" si="4"/>
        <v>0.64634146341463417</v>
      </c>
      <c r="J34" s="1924" t="s">
        <v>1758</v>
      </c>
      <c r="K34" s="994"/>
    </row>
    <row r="35" spans="1:11" s="48" customFormat="1" ht="154.5" customHeight="1" x14ac:dyDescent="0.25">
      <c r="A35" s="1928"/>
      <c r="B35" s="1748"/>
      <c r="C35" s="1175" t="s">
        <v>23</v>
      </c>
      <c r="D35" s="1172">
        <v>41000</v>
      </c>
      <c r="E35" s="1172">
        <v>265</v>
      </c>
      <c r="F35" s="993">
        <f t="shared" si="3"/>
        <v>0.64634146341463417</v>
      </c>
      <c r="G35" s="1925"/>
      <c r="H35" s="1172">
        <v>265</v>
      </c>
      <c r="I35" s="993">
        <f t="shared" si="4"/>
        <v>0.64634146341463417</v>
      </c>
      <c r="J35" s="1925"/>
      <c r="K35" s="994"/>
    </row>
    <row r="36" spans="1:11" s="48" customFormat="1" ht="17.25" customHeight="1" x14ac:dyDescent="0.25">
      <c r="A36" s="1923" t="s">
        <v>1759</v>
      </c>
      <c r="B36" s="1734" t="s">
        <v>1760</v>
      </c>
      <c r="C36" s="1173" t="s">
        <v>18</v>
      </c>
      <c r="D36" s="1172">
        <f>D37</f>
        <v>500</v>
      </c>
      <c r="E36" s="1172">
        <f>E37</f>
        <v>0</v>
      </c>
      <c r="F36" s="993">
        <f t="shared" si="3"/>
        <v>0</v>
      </c>
      <c r="G36" s="1743"/>
      <c r="H36" s="1172">
        <f>H37</f>
        <v>0</v>
      </c>
      <c r="I36" s="993">
        <f t="shared" si="4"/>
        <v>0</v>
      </c>
      <c r="J36" s="1924" t="s">
        <v>1761</v>
      </c>
      <c r="K36" s="994"/>
    </row>
    <row r="37" spans="1:11" s="48" customFormat="1" ht="105.75" customHeight="1" x14ac:dyDescent="0.25">
      <c r="A37" s="1923"/>
      <c r="B37" s="1734"/>
      <c r="C37" s="1173" t="s">
        <v>23</v>
      </c>
      <c r="D37" s="1172">
        <v>500</v>
      </c>
      <c r="E37" s="1172">
        <v>0</v>
      </c>
      <c r="F37" s="993">
        <f t="shared" si="3"/>
        <v>0</v>
      </c>
      <c r="G37" s="1745"/>
      <c r="H37" s="1172">
        <v>0</v>
      </c>
      <c r="I37" s="993">
        <f t="shared" si="4"/>
        <v>0</v>
      </c>
      <c r="J37" s="1925"/>
      <c r="K37" s="994"/>
    </row>
    <row r="38" spans="1:11" s="48" customFormat="1" ht="127.5" customHeight="1" x14ac:dyDescent="0.25">
      <c r="A38" s="995" t="s">
        <v>1762</v>
      </c>
      <c r="B38" s="982" t="s">
        <v>1763</v>
      </c>
      <c r="C38" s="1173" t="s">
        <v>23</v>
      </c>
      <c r="D38" s="1172">
        <v>0</v>
      </c>
      <c r="E38" s="1172">
        <v>0</v>
      </c>
      <c r="F38" s="993">
        <v>0</v>
      </c>
      <c r="G38" s="1174"/>
      <c r="H38" s="1172">
        <v>0</v>
      </c>
      <c r="I38" s="993">
        <v>0</v>
      </c>
      <c r="J38" s="1174" t="s">
        <v>855</v>
      </c>
      <c r="K38" s="994"/>
    </row>
    <row r="39" spans="1:11" s="48" customFormat="1" ht="147.75" customHeight="1" x14ac:dyDescent="0.25">
      <c r="A39" s="991" t="s">
        <v>1764</v>
      </c>
      <c r="B39" s="984" t="s">
        <v>1765</v>
      </c>
      <c r="C39" s="1175" t="s">
        <v>23</v>
      </c>
      <c r="D39" s="1176">
        <v>95000</v>
      </c>
      <c r="E39" s="1176">
        <v>0</v>
      </c>
      <c r="F39" s="993">
        <f t="shared" si="3"/>
        <v>0</v>
      </c>
      <c r="G39" s="1169" t="s">
        <v>1766</v>
      </c>
      <c r="H39" s="1176">
        <v>0</v>
      </c>
      <c r="I39" s="993">
        <f t="shared" si="4"/>
        <v>0</v>
      </c>
      <c r="J39" s="1179" t="s">
        <v>1861</v>
      </c>
      <c r="K39" s="1981"/>
    </row>
    <row r="40" spans="1:11" s="48" customFormat="1" ht="29.25" customHeight="1" x14ac:dyDescent="0.25">
      <c r="A40" s="1927" t="s">
        <v>1767</v>
      </c>
      <c r="B40" s="1746" t="s">
        <v>1768</v>
      </c>
      <c r="C40" s="1175" t="s">
        <v>18</v>
      </c>
      <c r="D40" s="1176">
        <f>D41+D42</f>
        <v>8239.01</v>
      </c>
      <c r="E40" s="1176">
        <f>E41+E42</f>
        <v>0</v>
      </c>
      <c r="F40" s="993">
        <f t="shared" si="3"/>
        <v>0</v>
      </c>
      <c r="G40" s="1982" t="s">
        <v>1769</v>
      </c>
      <c r="H40" s="1176">
        <f>H41+H42</f>
        <v>0</v>
      </c>
      <c r="I40" s="993">
        <f t="shared" si="4"/>
        <v>0</v>
      </c>
      <c r="J40" s="1924" t="s">
        <v>1770</v>
      </c>
      <c r="K40" s="1981"/>
    </row>
    <row r="41" spans="1:11" s="48" customFormat="1" ht="86.25" customHeight="1" x14ac:dyDescent="0.25">
      <c r="A41" s="1974"/>
      <c r="B41" s="1747"/>
      <c r="C41" s="1175" t="s">
        <v>19</v>
      </c>
      <c r="D41" s="1176">
        <v>4182.6400000000003</v>
      </c>
      <c r="E41" s="1176">
        <v>0</v>
      </c>
      <c r="F41" s="993">
        <f t="shared" si="3"/>
        <v>0</v>
      </c>
      <c r="G41" s="1983"/>
      <c r="H41" s="1176">
        <v>0</v>
      </c>
      <c r="I41" s="993">
        <f t="shared" si="4"/>
        <v>0</v>
      </c>
      <c r="J41" s="1978"/>
      <c r="K41" s="1981"/>
    </row>
    <row r="42" spans="1:11" s="48" customFormat="1" ht="120.75" customHeight="1" x14ac:dyDescent="0.25">
      <c r="A42" s="1928"/>
      <c r="B42" s="1748"/>
      <c r="C42" s="1175" t="s">
        <v>23</v>
      </c>
      <c r="D42" s="1176">
        <v>4056.37</v>
      </c>
      <c r="E42" s="1176">
        <v>0</v>
      </c>
      <c r="F42" s="993">
        <f t="shared" si="3"/>
        <v>0</v>
      </c>
      <c r="G42" s="1984"/>
      <c r="H42" s="1176">
        <v>0</v>
      </c>
      <c r="I42" s="993">
        <f t="shared" si="4"/>
        <v>0</v>
      </c>
      <c r="J42" s="1925"/>
      <c r="K42" s="1981"/>
    </row>
    <row r="43" spans="1:11" s="48" customFormat="1" ht="18" customHeight="1" x14ac:dyDescent="0.25">
      <c r="A43" s="1923" t="s">
        <v>1771</v>
      </c>
      <c r="B43" s="1734" t="s">
        <v>1772</v>
      </c>
      <c r="C43" s="1173" t="s">
        <v>18</v>
      </c>
      <c r="D43" s="1172">
        <f>D44+D45</f>
        <v>9962.2000000000007</v>
      </c>
      <c r="E43" s="1172">
        <f>E44+E45</f>
        <v>4980.5</v>
      </c>
      <c r="F43" s="993">
        <f t="shared" si="3"/>
        <v>49.993977233944307</v>
      </c>
      <c r="G43" s="1985" t="s">
        <v>1831</v>
      </c>
      <c r="H43" s="1172">
        <f>H44+H45</f>
        <v>0</v>
      </c>
      <c r="I43" s="993">
        <f t="shared" si="4"/>
        <v>0</v>
      </c>
      <c r="J43" s="1948" t="s">
        <v>1862</v>
      </c>
      <c r="K43" s="1981"/>
    </row>
    <row r="44" spans="1:11" s="48" customFormat="1" ht="223.5" customHeight="1" x14ac:dyDescent="0.25">
      <c r="A44" s="1923"/>
      <c r="B44" s="1734"/>
      <c r="C44" s="1173" t="s">
        <v>19</v>
      </c>
      <c r="D44" s="1172">
        <v>6535.19</v>
      </c>
      <c r="E44" s="1172">
        <v>3267.2</v>
      </c>
      <c r="F44" s="993">
        <f t="shared" si="3"/>
        <v>49.993955799295811</v>
      </c>
      <c r="G44" s="1985"/>
      <c r="H44" s="1172">
        <v>0</v>
      </c>
      <c r="I44" s="993">
        <f t="shared" si="4"/>
        <v>0</v>
      </c>
      <c r="J44" s="1948"/>
      <c r="K44" s="1981"/>
    </row>
    <row r="45" spans="1:11" s="48" customFormat="1" ht="195.75" customHeight="1" x14ac:dyDescent="0.25">
      <c r="A45" s="1180"/>
      <c r="B45" s="1173" t="s">
        <v>1773</v>
      </c>
      <c r="C45" s="1173" t="s">
        <v>23</v>
      </c>
      <c r="D45" s="1172">
        <v>3427.01</v>
      </c>
      <c r="E45" s="1172">
        <v>1713.3</v>
      </c>
      <c r="F45" s="993">
        <f>E45/D45*100</f>
        <v>49.994018109080507</v>
      </c>
      <c r="G45" s="998" t="s">
        <v>1832</v>
      </c>
      <c r="H45" s="1172">
        <v>0</v>
      </c>
      <c r="I45" s="993">
        <f>H45/D45*100</f>
        <v>0</v>
      </c>
      <c r="J45" s="1181" t="s">
        <v>1402</v>
      </c>
      <c r="K45" s="1981"/>
    </row>
    <row r="46" spans="1:11" s="48" customFormat="1" ht="22.5" customHeight="1" x14ac:dyDescent="0.25">
      <c r="A46" s="1923" t="s">
        <v>1774</v>
      </c>
      <c r="B46" s="1734" t="s">
        <v>1775</v>
      </c>
      <c r="C46" s="1173" t="s">
        <v>18</v>
      </c>
      <c r="D46" s="1165">
        <f>D47+D48+D49</f>
        <v>13919.35</v>
      </c>
      <c r="E46" s="1165">
        <f>E47+E48+E49</f>
        <v>0</v>
      </c>
      <c r="F46" s="993">
        <f t="shared" si="3"/>
        <v>0</v>
      </c>
      <c r="G46" s="1926" t="s">
        <v>1776</v>
      </c>
      <c r="H46" s="1165">
        <f>H47+H48</f>
        <v>0</v>
      </c>
      <c r="I46" s="993">
        <f t="shared" si="4"/>
        <v>0</v>
      </c>
      <c r="J46" s="1926" t="s">
        <v>1777</v>
      </c>
      <c r="K46" s="999"/>
    </row>
    <row r="47" spans="1:11" s="48" customFormat="1" ht="71.25" customHeight="1" x14ac:dyDescent="0.25">
      <c r="A47" s="1923"/>
      <c r="B47" s="1734"/>
      <c r="C47" s="1173" t="s">
        <v>19</v>
      </c>
      <c r="D47" s="1165">
        <v>3276.74</v>
      </c>
      <c r="E47" s="1165">
        <v>0</v>
      </c>
      <c r="F47" s="993">
        <f t="shared" si="3"/>
        <v>0</v>
      </c>
      <c r="G47" s="1926"/>
      <c r="H47" s="1165">
        <v>0</v>
      </c>
      <c r="I47" s="993">
        <f t="shared" si="4"/>
        <v>0</v>
      </c>
      <c r="J47" s="1926"/>
      <c r="K47" s="999"/>
    </row>
    <row r="48" spans="1:11" s="48" customFormat="1" ht="88.5" customHeight="1" x14ac:dyDescent="0.25">
      <c r="A48" s="1923"/>
      <c r="B48" s="1734"/>
      <c r="C48" s="1173" t="s">
        <v>23</v>
      </c>
      <c r="D48" s="1165">
        <v>4788.2700000000004</v>
      </c>
      <c r="E48" s="1165">
        <v>0</v>
      </c>
      <c r="F48" s="993">
        <f t="shared" si="3"/>
        <v>0</v>
      </c>
      <c r="G48" s="1926"/>
      <c r="H48" s="1165">
        <v>0</v>
      </c>
      <c r="I48" s="993">
        <f t="shared" si="4"/>
        <v>0</v>
      </c>
      <c r="J48" s="1926"/>
      <c r="K48" s="999"/>
    </row>
    <row r="49" spans="1:11" s="48" customFormat="1" ht="88.5" customHeight="1" x14ac:dyDescent="0.25">
      <c r="A49" s="1923"/>
      <c r="B49" s="1734"/>
      <c r="C49" s="1173" t="s">
        <v>1725</v>
      </c>
      <c r="D49" s="1165">
        <v>5854.34</v>
      </c>
      <c r="E49" s="1165">
        <v>0</v>
      </c>
      <c r="F49" s="993">
        <f t="shared" si="3"/>
        <v>0</v>
      </c>
      <c r="G49" s="1926"/>
      <c r="H49" s="1165">
        <v>0</v>
      </c>
      <c r="I49" s="993">
        <f t="shared" si="4"/>
        <v>0</v>
      </c>
      <c r="J49" s="1926"/>
      <c r="K49" s="999"/>
    </row>
    <row r="50" spans="1:11" s="48" customFormat="1" ht="22.5" customHeight="1" x14ac:dyDescent="0.25">
      <c r="A50" s="1753" t="s">
        <v>14</v>
      </c>
      <c r="B50" s="1770" t="s">
        <v>1778</v>
      </c>
      <c r="C50" s="987" t="s">
        <v>18</v>
      </c>
      <c r="D50" s="1182">
        <f>D51+D52+D53</f>
        <v>189898.99</v>
      </c>
      <c r="E50" s="1182">
        <f>E51+E52+E53</f>
        <v>59987.240000000005</v>
      </c>
      <c r="F50" s="980">
        <f t="shared" si="3"/>
        <v>31.589025302346268</v>
      </c>
      <c r="G50" s="1967"/>
      <c r="H50" s="1182">
        <f>H51+H52+H53</f>
        <v>24662.739999999998</v>
      </c>
      <c r="I50" s="980">
        <f t="shared" si="4"/>
        <v>12.987293929262078</v>
      </c>
      <c r="J50" s="1967"/>
      <c r="K50" s="486"/>
    </row>
    <row r="51" spans="1:11" s="48" customFormat="1" ht="74.25" customHeight="1" x14ac:dyDescent="0.25">
      <c r="A51" s="1753"/>
      <c r="B51" s="1770"/>
      <c r="C51" s="986" t="s">
        <v>22</v>
      </c>
      <c r="D51" s="914">
        <f t="shared" ref="D51:E53" si="5">D55</f>
        <v>93430.29</v>
      </c>
      <c r="E51" s="914">
        <f t="shared" si="5"/>
        <v>29513.72</v>
      </c>
      <c r="F51" s="570">
        <f t="shared" si="3"/>
        <v>31.589027498469719</v>
      </c>
      <c r="G51" s="1967"/>
      <c r="H51" s="921">
        <f>H55</f>
        <v>12134.07</v>
      </c>
      <c r="I51" s="570">
        <f t="shared" si="4"/>
        <v>12.987297802457853</v>
      </c>
      <c r="J51" s="1967"/>
      <c r="K51" s="487"/>
    </row>
    <row r="52" spans="1:11" s="48" customFormat="1" ht="70.5" customHeight="1" x14ac:dyDescent="0.25">
      <c r="A52" s="1753"/>
      <c r="B52" s="1770"/>
      <c r="C52" s="986" t="s">
        <v>19</v>
      </c>
      <c r="D52" s="914">
        <f t="shared" si="5"/>
        <v>31143.439999999999</v>
      </c>
      <c r="E52" s="914">
        <f t="shared" si="5"/>
        <v>9837.91</v>
      </c>
      <c r="F52" s="570">
        <f t="shared" si="3"/>
        <v>31.589028058557439</v>
      </c>
      <c r="G52" s="1967"/>
      <c r="H52" s="921">
        <f>H56</f>
        <v>4044.69</v>
      </c>
      <c r="I52" s="570">
        <f t="shared" si="4"/>
        <v>12.987293632302663</v>
      </c>
      <c r="J52" s="1967"/>
      <c r="K52" s="487"/>
    </row>
    <row r="53" spans="1:11" s="48" customFormat="1" ht="88.5" customHeight="1" x14ac:dyDescent="0.25">
      <c r="A53" s="1754"/>
      <c r="B53" s="1771"/>
      <c r="C53" s="986" t="s">
        <v>23</v>
      </c>
      <c r="D53" s="914">
        <f t="shared" si="5"/>
        <v>65325.26</v>
      </c>
      <c r="E53" s="914">
        <f t="shared" si="5"/>
        <v>20635.61</v>
      </c>
      <c r="F53" s="570">
        <f t="shared" si="3"/>
        <v>31.589020847372058</v>
      </c>
      <c r="G53" s="1968"/>
      <c r="H53" s="921">
        <f>H57</f>
        <v>8483.98</v>
      </c>
      <c r="I53" s="570">
        <f t="shared" si="4"/>
        <v>12.987288531266463</v>
      </c>
      <c r="J53" s="1968"/>
      <c r="K53" s="487"/>
    </row>
    <row r="54" spans="1:11" s="48" customFormat="1" ht="18.75" customHeight="1" x14ac:dyDescent="0.25">
      <c r="A54" s="1927" t="s">
        <v>79</v>
      </c>
      <c r="B54" s="1746" t="s">
        <v>1779</v>
      </c>
      <c r="C54" s="985" t="s">
        <v>18</v>
      </c>
      <c r="D54" s="1165">
        <f>D55+D56+D57</f>
        <v>189898.99</v>
      </c>
      <c r="E54" s="1165">
        <f>E55+E56+E57</f>
        <v>59987.240000000005</v>
      </c>
      <c r="F54" s="993">
        <f t="shared" si="3"/>
        <v>31.589025302346268</v>
      </c>
      <c r="G54" s="1929" t="s">
        <v>1780</v>
      </c>
      <c r="H54" s="1165">
        <f>H55+H56+H57</f>
        <v>24662.739999999998</v>
      </c>
      <c r="I54" s="993">
        <f t="shared" si="4"/>
        <v>12.987293929262078</v>
      </c>
      <c r="J54" s="1924"/>
      <c r="K54" s="487"/>
    </row>
    <row r="55" spans="1:11" s="48" customFormat="1" ht="74.25" customHeight="1" x14ac:dyDescent="0.25">
      <c r="A55" s="1974"/>
      <c r="B55" s="1747"/>
      <c r="C55" s="982" t="s">
        <v>22</v>
      </c>
      <c r="D55" s="1165">
        <f t="shared" ref="D55:E57" si="6">D59</f>
        <v>93430.29</v>
      </c>
      <c r="E55" s="1165">
        <f t="shared" si="6"/>
        <v>29513.72</v>
      </c>
      <c r="F55" s="993">
        <f t="shared" si="3"/>
        <v>31.589027498469719</v>
      </c>
      <c r="G55" s="1979"/>
      <c r="H55" s="1165">
        <f>H59</f>
        <v>12134.07</v>
      </c>
      <c r="I55" s="993">
        <f t="shared" si="4"/>
        <v>12.987297802457853</v>
      </c>
      <c r="J55" s="1978"/>
      <c r="K55" s="486"/>
    </row>
    <row r="56" spans="1:11" s="48" customFormat="1" ht="73.5" customHeight="1" x14ac:dyDescent="0.25">
      <c r="A56" s="1974"/>
      <c r="B56" s="1747"/>
      <c r="C56" s="982" t="s">
        <v>19</v>
      </c>
      <c r="D56" s="1165">
        <f t="shared" si="6"/>
        <v>31143.439999999999</v>
      </c>
      <c r="E56" s="1165">
        <f t="shared" si="6"/>
        <v>9837.91</v>
      </c>
      <c r="F56" s="993">
        <f t="shared" si="3"/>
        <v>31.589028058557439</v>
      </c>
      <c r="G56" s="1979"/>
      <c r="H56" s="1165">
        <f>H60</f>
        <v>4044.69</v>
      </c>
      <c r="I56" s="993">
        <f t="shared" si="4"/>
        <v>12.987293632302663</v>
      </c>
      <c r="J56" s="1978"/>
      <c r="K56" s="487"/>
    </row>
    <row r="57" spans="1:11" s="48" customFormat="1" ht="93" customHeight="1" x14ac:dyDescent="0.25">
      <c r="A57" s="1928"/>
      <c r="B57" s="1748"/>
      <c r="C57" s="982" t="s">
        <v>23</v>
      </c>
      <c r="D57" s="1165">
        <f t="shared" si="6"/>
        <v>65325.26</v>
      </c>
      <c r="E57" s="1165">
        <f t="shared" si="6"/>
        <v>20635.61</v>
      </c>
      <c r="F57" s="993">
        <f t="shared" si="3"/>
        <v>31.589020847372058</v>
      </c>
      <c r="G57" s="1930"/>
      <c r="H57" s="1165">
        <f>H61</f>
        <v>8483.98</v>
      </c>
      <c r="I57" s="993">
        <f t="shared" si="4"/>
        <v>12.987288531266463</v>
      </c>
      <c r="J57" s="1925"/>
      <c r="K57" s="487"/>
    </row>
    <row r="58" spans="1:11" s="48" customFormat="1" ht="20.25" customHeight="1" x14ac:dyDescent="0.25">
      <c r="A58" s="1927" t="s">
        <v>102</v>
      </c>
      <c r="B58" s="2142" t="s">
        <v>1781</v>
      </c>
      <c r="C58" s="982" t="s">
        <v>18</v>
      </c>
      <c r="D58" s="1165">
        <f>D59+D60+D61</f>
        <v>189898.99</v>
      </c>
      <c r="E58" s="1165">
        <f>E59+E60+E61</f>
        <v>59987.240000000005</v>
      </c>
      <c r="F58" s="993">
        <f t="shared" si="3"/>
        <v>31.589025302346268</v>
      </c>
      <c r="G58" s="1929" t="s">
        <v>1905</v>
      </c>
      <c r="H58" s="1165">
        <f>H59+H60+H61</f>
        <v>24662.739999999998</v>
      </c>
      <c r="I58" s="993">
        <f t="shared" si="4"/>
        <v>12.987293929262078</v>
      </c>
      <c r="J58" s="1980" t="s">
        <v>1820</v>
      </c>
      <c r="K58" s="487"/>
    </row>
    <row r="59" spans="1:11" s="48" customFormat="1" ht="125.25" customHeight="1" x14ac:dyDescent="0.25">
      <c r="A59" s="1974"/>
      <c r="B59" s="2143"/>
      <c r="C59" s="982" t="s">
        <v>22</v>
      </c>
      <c r="D59" s="1165">
        <v>93430.29</v>
      </c>
      <c r="E59" s="1165">
        <v>29513.72</v>
      </c>
      <c r="F59" s="993">
        <f t="shared" si="3"/>
        <v>31.589027498469719</v>
      </c>
      <c r="G59" s="1979"/>
      <c r="H59" s="1165">
        <v>12134.07</v>
      </c>
      <c r="I59" s="993">
        <f t="shared" si="4"/>
        <v>12.987297802457853</v>
      </c>
      <c r="J59" s="1980"/>
      <c r="K59" s="487"/>
    </row>
    <row r="60" spans="1:11" s="48" customFormat="1" ht="84" customHeight="1" x14ac:dyDescent="0.25">
      <c r="A60" s="1974"/>
      <c r="B60" s="2143"/>
      <c r="C60" s="982" t="s">
        <v>19</v>
      </c>
      <c r="D60" s="1165">
        <v>31143.439999999999</v>
      </c>
      <c r="E60" s="1165">
        <v>9837.91</v>
      </c>
      <c r="F60" s="993">
        <f t="shared" si="3"/>
        <v>31.589028058557439</v>
      </c>
      <c r="G60" s="1979"/>
      <c r="H60" s="1165">
        <v>4044.69</v>
      </c>
      <c r="I60" s="993">
        <f t="shared" si="4"/>
        <v>12.987293632302663</v>
      </c>
      <c r="J60" s="1972" t="s">
        <v>1863</v>
      </c>
      <c r="K60" s="487"/>
    </row>
    <row r="61" spans="1:11" s="48" customFormat="1" ht="126.75" customHeight="1" x14ac:dyDescent="0.25">
      <c r="A61" s="1928"/>
      <c r="B61" s="2144"/>
      <c r="C61" s="982" t="s">
        <v>23</v>
      </c>
      <c r="D61" s="1165">
        <v>65325.26</v>
      </c>
      <c r="E61" s="1165">
        <v>20635.61</v>
      </c>
      <c r="F61" s="993">
        <f t="shared" si="3"/>
        <v>31.589020847372058</v>
      </c>
      <c r="G61" s="1930"/>
      <c r="H61" s="1165">
        <v>8483.98</v>
      </c>
      <c r="I61" s="993">
        <f t="shared" si="4"/>
        <v>12.987288531266463</v>
      </c>
      <c r="J61" s="1973"/>
      <c r="K61" s="487"/>
    </row>
    <row r="62" spans="1:11" s="48" customFormat="1" ht="17.25" customHeight="1" x14ac:dyDescent="0.25">
      <c r="A62" s="1927" t="s">
        <v>80</v>
      </c>
      <c r="B62" s="1746" t="s">
        <v>1782</v>
      </c>
      <c r="C62" s="985" t="s">
        <v>18</v>
      </c>
      <c r="D62" s="1165">
        <f>D63+D64+D65</f>
        <v>0</v>
      </c>
      <c r="E62" s="1165">
        <f>E63+E64+E65</f>
        <v>0</v>
      </c>
      <c r="F62" s="993">
        <v>0</v>
      </c>
      <c r="G62" s="1975"/>
      <c r="H62" s="1165">
        <f>H63+H64+H65</f>
        <v>0</v>
      </c>
      <c r="I62" s="993">
        <v>0</v>
      </c>
      <c r="J62" s="1924" t="s">
        <v>855</v>
      </c>
      <c r="K62" s="487"/>
    </row>
    <row r="63" spans="1:11" s="48" customFormat="1" ht="72" x14ac:dyDescent="0.25">
      <c r="A63" s="1974"/>
      <c r="B63" s="1747"/>
      <c r="C63" s="982" t="s">
        <v>22</v>
      </c>
      <c r="D63" s="1165">
        <v>0</v>
      </c>
      <c r="E63" s="1165">
        <v>0</v>
      </c>
      <c r="F63" s="993">
        <v>0</v>
      </c>
      <c r="G63" s="1976"/>
      <c r="H63" s="1165">
        <v>0</v>
      </c>
      <c r="I63" s="993">
        <v>0</v>
      </c>
      <c r="J63" s="1978"/>
    </row>
    <row r="64" spans="1:11" s="48" customFormat="1" ht="74.25" customHeight="1" x14ac:dyDescent="0.25">
      <c r="A64" s="1974"/>
      <c r="B64" s="1747"/>
      <c r="C64" s="982" t="s">
        <v>19</v>
      </c>
      <c r="D64" s="1165">
        <v>0</v>
      </c>
      <c r="E64" s="1165">
        <v>0</v>
      </c>
      <c r="F64" s="993">
        <v>0</v>
      </c>
      <c r="G64" s="1976"/>
      <c r="H64" s="1165">
        <v>0</v>
      </c>
      <c r="I64" s="993">
        <v>0</v>
      </c>
      <c r="J64" s="1978"/>
    </row>
    <row r="65" spans="1:10" s="48" customFormat="1" ht="87.75" customHeight="1" x14ac:dyDescent="0.25">
      <c r="A65" s="1928"/>
      <c r="B65" s="1748"/>
      <c r="C65" s="982" t="s">
        <v>23</v>
      </c>
      <c r="D65" s="1165">
        <v>0</v>
      </c>
      <c r="E65" s="1165">
        <v>0</v>
      </c>
      <c r="F65" s="993">
        <v>0</v>
      </c>
      <c r="G65" s="1977"/>
      <c r="H65" s="1165">
        <v>0</v>
      </c>
      <c r="I65" s="993">
        <v>0</v>
      </c>
      <c r="J65" s="1925"/>
    </row>
    <row r="66" spans="1:10" ht="21" customHeight="1" x14ac:dyDescent="0.25">
      <c r="A66" s="1960" t="s">
        <v>131</v>
      </c>
      <c r="B66" s="1956" t="s">
        <v>1783</v>
      </c>
      <c r="C66" s="982" t="s">
        <v>18</v>
      </c>
      <c r="D66" s="1165">
        <f>D67+D68+D69</f>
        <v>0</v>
      </c>
      <c r="E66" s="1165">
        <f>E67+E68+E69</f>
        <v>0</v>
      </c>
      <c r="F66" s="993">
        <v>0</v>
      </c>
      <c r="G66" s="1959"/>
      <c r="H66" s="1165">
        <f>H67+H68+H69</f>
        <v>0</v>
      </c>
      <c r="I66" s="993">
        <v>0</v>
      </c>
      <c r="J66" s="1926" t="s">
        <v>855</v>
      </c>
    </row>
    <row r="67" spans="1:10" ht="69.75" customHeight="1" x14ac:dyDescent="0.25">
      <c r="A67" s="1961"/>
      <c r="B67" s="1957"/>
      <c r="C67" s="982" t="s">
        <v>22</v>
      </c>
      <c r="D67" s="1165">
        <v>0</v>
      </c>
      <c r="E67" s="1165">
        <v>0</v>
      </c>
      <c r="F67" s="993">
        <v>0</v>
      </c>
      <c r="G67" s="1959"/>
      <c r="H67" s="1165">
        <v>0</v>
      </c>
      <c r="I67" s="993">
        <v>0</v>
      </c>
      <c r="J67" s="1926"/>
    </row>
    <row r="68" spans="1:10" ht="71.25" customHeight="1" x14ac:dyDescent="0.25">
      <c r="A68" s="1961"/>
      <c r="B68" s="1957"/>
      <c r="C68" s="982" t="s">
        <v>19</v>
      </c>
      <c r="D68" s="1165">
        <v>0</v>
      </c>
      <c r="E68" s="1165">
        <v>0</v>
      </c>
      <c r="F68" s="993">
        <v>0</v>
      </c>
      <c r="G68" s="1959"/>
      <c r="H68" s="1165">
        <v>0</v>
      </c>
      <c r="I68" s="993">
        <v>0</v>
      </c>
      <c r="J68" s="1926"/>
    </row>
    <row r="69" spans="1:10" ht="86.25" customHeight="1" x14ac:dyDescent="0.25">
      <c r="A69" s="1962"/>
      <c r="B69" s="1958"/>
      <c r="C69" s="982" t="s">
        <v>23</v>
      </c>
      <c r="D69" s="1165">
        <v>0</v>
      </c>
      <c r="E69" s="1165">
        <v>0</v>
      </c>
      <c r="F69" s="993">
        <v>0</v>
      </c>
      <c r="G69" s="1183"/>
      <c r="H69" s="1165">
        <v>0</v>
      </c>
      <c r="I69" s="993">
        <v>0</v>
      </c>
      <c r="J69" s="1184"/>
    </row>
    <row r="70" spans="1:10" ht="21" customHeight="1" x14ac:dyDescent="0.25">
      <c r="A70" s="1960"/>
      <c r="B70" s="1963" t="s">
        <v>48</v>
      </c>
      <c r="C70" s="370" t="s">
        <v>18</v>
      </c>
      <c r="D70" s="921">
        <f>D71+D72+D73+D74</f>
        <v>567572.56999999995</v>
      </c>
      <c r="E70" s="921">
        <f>E71+E72+E73+E74</f>
        <v>83676.06</v>
      </c>
      <c r="F70" s="570">
        <f t="shared" si="3"/>
        <v>14.742794916956612</v>
      </c>
      <c r="G70" s="1966"/>
      <c r="H70" s="921">
        <f>H71+H72+H73+H74</f>
        <v>41073.800000000003</v>
      </c>
      <c r="I70" s="570">
        <f>H70/D70*100</f>
        <v>7.2367485976286714</v>
      </c>
      <c r="J70" s="1969"/>
    </row>
    <row r="71" spans="1:10" ht="72" customHeight="1" x14ac:dyDescent="0.25">
      <c r="A71" s="1961"/>
      <c r="B71" s="1964"/>
      <c r="C71" s="370" t="s">
        <v>22</v>
      </c>
      <c r="D71" s="921">
        <f>D51</f>
        <v>93430.29</v>
      </c>
      <c r="E71" s="921">
        <f>E51</f>
        <v>29513.72</v>
      </c>
      <c r="F71" s="570">
        <f t="shared" si="3"/>
        <v>31.589027498469719</v>
      </c>
      <c r="G71" s="1967"/>
      <c r="H71" s="921">
        <f>H51</f>
        <v>12134.07</v>
      </c>
      <c r="I71" s="570">
        <f t="shared" si="4"/>
        <v>12.987297802457853</v>
      </c>
      <c r="J71" s="1970"/>
    </row>
    <row r="72" spans="1:10" ht="92.25" customHeight="1" x14ac:dyDescent="0.25">
      <c r="A72" s="1961"/>
      <c r="B72" s="1964"/>
      <c r="C72" s="370" t="s">
        <v>19</v>
      </c>
      <c r="D72" s="921">
        <f>D10+D52</f>
        <v>49235.55</v>
      </c>
      <c r="E72" s="921">
        <f>E10+E52</f>
        <v>13105.11</v>
      </c>
      <c r="F72" s="570">
        <f t="shared" si="3"/>
        <v>26.617169910765696</v>
      </c>
      <c r="G72" s="1967"/>
      <c r="H72" s="921">
        <f>H10+H52</f>
        <v>4044.69</v>
      </c>
      <c r="I72" s="570">
        <f t="shared" si="4"/>
        <v>8.2149788110420214</v>
      </c>
      <c r="J72" s="1970"/>
    </row>
    <row r="73" spans="1:10" ht="101.25" customHeight="1" x14ac:dyDescent="0.25">
      <c r="A73" s="1961"/>
      <c r="B73" s="1964"/>
      <c r="C73" s="370" t="s">
        <v>23</v>
      </c>
      <c r="D73" s="921">
        <f>D11+D53</f>
        <v>419052.39</v>
      </c>
      <c r="E73" s="921">
        <f>E11+E53</f>
        <v>41057.230000000003</v>
      </c>
      <c r="F73" s="570">
        <f t="shared" si="3"/>
        <v>9.7976365198633051</v>
      </c>
      <c r="G73" s="1967"/>
      <c r="H73" s="921">
        <f>H11+H53</f>
        <v>24895.040000000001</v>
      </c>
      <c r="I73" s="570">
        <f t="shared" si="4"/>
        <v>5.9407941808898883</v>
      </c>
      <c r="J73" s="1970"/>
    </row>
    <row r="74" spans="1:10" ht="106.5" customHeight="1" x14ac:dyDescent="0.25">
      <c r="A74" s="1962"/>
      <c r="B74" s="1965"/>
      <c r="C74" s="370" t="s">
        <v>1725</v>
      </c>
      <c r="D74" s="921">
        <f>D12</f>
        <v>5854.34</v>
      </c>
      <c r="E74" s="921">
        <f>E12</f>
        <v>0</v>
      </c>
      <c r="F74" s="570">
        <f t="shared" si="3"/>
        <v>0</v>
      </c>
      <c r="G74" s="1968"/>
      <c r="H74" s="921">
        <f>H12</f>
        <v>0</v>
      </c>
      <c r="I74" s="570">
        <f t="shared" si="4"/>
        <v>0</v>
      </c>
      <c r="J74" s="1971"/>
    </row>
    <row r="75" spans="1:10" x14ac:dyDescent="0.25">
      <c r="A75" s="1327" t="s">
        <v>83</v>
      </c>
      <c r="B75" s="1327"/>
      <c r="C75" s="1327"/>
      <c r="D75" s="1327"/>
      <c r="E75" s="1327"/>
      <c r="F75" s="1327"/>
      <c r="G75" s="1327"/>
      <c r="H75" s="1327"/>
      <c r="I75" s="1327"/>
      <c r="J75" s="1327"/>
    </row>
    <row r="76" spans="1:10" ht="88.5" customHeight="1" x14ac:dyDescent="0.25">
      <c r="A76" s="983" t="s">
        <v>10</v>
      </c>
      <c r="B76" s="986" t="s">
        <v>1784</v>
      </c>
      <c r="C76" s="986" t="s">
        <v>23</v>
      </c>
      <c r="D76" s="921">
        <f>D77+D81+D83+D84+D87+D89</f>
        <v>626112.72</v>
      </c>
      <c r="E76" s="921">
        <f>E77+E81+E83+E84+E87+E89</f>
        <v>301554.97000000003</v>
      </c>
      <c r="F76" s="49">
        <f>E76/D76*100</f>
        <v>48.163048021129498</v>
      </c>
      <c r="G76" s="1185"/>
      <c r="H76" s="921">
        <f>H77+H81+H83+H84+H87+H90</f>
        <v>288198.40000000002</v>
      </c>
      <c r="I76" s="49">
        <f>H76/D76*100</f>
        <v>46.029794762834406</v>
      </c>
      <c r="J76" s="333"/>
    </row>
    <row r="77" spans="1:10" ht="409.5" customHeight="1" x14ac:dyDescent="0.25">
      <c r="A77" s="1923" t="s">
        <v>12</v>
      </c>
      <c r="B77" s="1820" t="s">
        <v>1785</v>
      </c>
      <c r="C77" s="1786" t="s">
        <v>1786</v>
      </c>
      <c r="D77" s="1438">
        <v>190709.28</v>
      </c>
      <c r="E77" s="1438">
        <v>100784.33</v>
      </c>
      <c r="F77" s="1947">
        <f>E77/D77*100</f>
        <v>52.847103192880809</v>
      </c>
      <c r="G77" s="1948" t="s">
        <v>1864</v>
      </c>
      <c r="H77" s="1438">
        <v>87427.76</v>
      </c>
      <c r="I77" s="1947">
        <f>H77/D77*100</f>
        <v>45.843474423478497</v>
      </c>
      <c r="J77" s="1948" t="s">
        <v>1821</v>
      </c>
    </row>
    <row r="78" spans="1:10" ht="204" customHeight="1" x14ac:dyDescent="0.25">
      <c r="A78" s="1923"/>
      <c r="B78" s="1820"/>
      <c r="C78" s="1788"/>
      <c r="D78" s="1438"/>
      <c r="E78" s="1438"/>
      <c r="F78" s="1947"/>
      <c r="G78" s="1948"/>
      <c r="H78" s="1438"/>
      <c r="I78" s="1947"/>
      <c r="J78" s="1948"/>
    </row>
    <row r="79" spans="1:10" ht="408.75" customHeight="1" x14ac:dyDescent="0.25">
      <c r="A79" s="1927"/>
      <c r="B79" s="1380" t="s">
        <v>1787</v>
      </c>
      <c r="C79" s="1950"/>
      <c r="D79" s="1952"/>
      <c r="E79" s="1952"/>
      <c r="F79" s="1954"/>
      <c r="G79" s="1924" t="s">
        <v>1865</v>
      </c>
      <c r="H79" s="1952"/>
      <c r="I79" s="1954"/>
      <c r="J79" s="1743"/>
    </row>
    <row r="80" spans="1:10" ht="20.25" customHeight="1" x14ac:dyDescent="0.25">
      <c r="A80" s="1928"/>
      <c r="B80" s="1382"/>
      <c r="C80" s="1951"/>
      <c r="D80" s="1953"/>
      <c r="E80" s="1953"/>
      <c r="F80" s="1955"/>
      <c r="G80" s="1925"/>
      <c r="H80" s="1953"/>
      <c r="I80" s="1955"/>
      <c r="J80" s="1745"/>
    </row>
    <row r="81" spans="1:10" ht="18.75" customHeight="1" x14ac:dyDescent="0.25">
      <c r="A81" s="1927" t="s">
        <v>13</v>
      </c>
      <c r="B81" s="1380" t="s">
        <v>1788</v>
      </c>
      <c r="C81" s="54" t="s">
        <v>18</v>
      </c>
      <c r="D81" s="979">
        <f>D82</f>
        <v>100900</v>
      </c>
      <c r="E81" s="979">
        <f>E82</f>
        <v>49056.75</v>
      </c>
      <c r="F81" s="996">
        <f>E81/D81*100</f>
        <v>48.619177403369676</v>
      </c>
      <c r="G81" s="1924" t="s">
        <v>1866</v>
      </c>
      <c r="H81" s="979">
        <f>H82</f>
        <v>49056.75</v>
      </c>
      <c r="I81" s="996">
        <f>H81/D81*100</f>
        <v>48.619177403369676</v>
      </c>
      <c r="J81" s="1929" t="s">
        <v>1822</v>
      </c>
    </row>
    <row r="82" spans="1:10" ht="327.75" customHeight="1" x14ac:dyDescent="0.25">
      <c r="A82" s="1928"/>
      <c r="B82" s="1382"/>
      <c r="C82" s="1186" t="s">
        <v>1786</v>
      </c>
      <c r="D82" s="1187">
        <v>100900</v>
      </c>
      <c r="E82" s="1187">
        <v>49056.75</v>
      </c>
      <c r="F82" s="996">
        <f>E82/D82*100</f>
        <v>48.619177403369676</v>
      </c>
      <c r="G82" s="1925"/>
      <c r="H82" s="1187">
        <v>49056.75</v>
      </c>
      <c r="I82" s="996">
        <f>H82/D82*100</f>
        <v>48.619177403369676</v>
      </c>
      <c r="J82" s="1930"/>
    </row>
    <row r="83" spans="1:10" ht="96" customHeight="1" x14ac:dyDescent="0.25">
      <c r="A83" s="995" t="s">
        <v>51</v>
      </c>
      <c r="B83" s="990" t="s">
        <v>1789</v>
      </c>
      <c r="C83" s="54" t="s">
        <v>1786</v>
      </c>
      <c r="D83" s="979">
        <v>0</v>
      </c>
      <c r="E83" s="979">
        <v>0</v>
      </c>
      <c r="F83" s="996">
        <v>0</v>
      </c>
      <c r="G83" s="1174"/>
      <c r="H83" s="979">
        <v>0</v>
      </c>
      <c r="I83" s="996">
        <v>0</v>
      </c>
      <c r="J83" s="981" t="s">
        <v>855</v>
      </c>
    </row>
    <row r="84" spans="1:10" ht="289.5" customHeight="1" x14ac:dyDescent="0.25">
      <c r="A84" s="1180" t="s">
        <v>1790</v>
      </c>
      <c r="B84" s="38" t="s">
        <v>1791</v>
      </c>
      <c r="C84" s="989" t="s">
        <v>18</v>
      </c>
      <c r="D84" s="979">
        <f>D85</f>
        <v>327218.24</v>
      </c>
      <c r="E84" s="979">
        <f>E85</f>
        <v>146538.89000000001</v>
      </c>
      <c r="F84" s="996">
        <f>E84/D84*100</f>
        <v>44.783227854290772</v>
      </c>
      <c r="G84" s="1224" t="s">
        <v>1792</v>
      </c>
      <c r="H84" s="979">
        <f>H85</f>
        <v>146538.89000000001</v>
      </c>
      <c r="I84" s="996">
        <f>H84/D84*100</f>
        <v>44.783227854290772</v>
      </c>
      <c r="J84" s="1184" t="s">
        <v>1793</v>
      </c>
    </row>
    <row r="85" spans="1:10" ht="409.6" customHeight="1" x14ac:dyDescent="0.25">
      <c r="A85" s="1923"/>
      <c r="B85" s="1820" t="s">
        <v>1794</v>
      </c>
      <c r="C85" s="1946" t="s">
        <v>23</v>
      </c>
      <c r="D85" s="1438">
        <v>327218.24</v>
      </c>
      <c r="E85" s="1438">
        <v>146538.89000000001</v>
      </c>
      <c r="F85" s="1947">
        <f>E85/D85*100</f>
        <v>44.783227854290772</v>
      </c>
      <c r="G85" s="1948" t="s">
        <v>1867</v>
      </c>
      <c r="H85" s="1438">
        <v>146538.89000000001</v>
      </c>
      <c r="I85" s="1947">
        <f>H85/D85*100</f>
        <v>44.783227854290772</v>
      </c>
      <c r="J85" s="1949"/>
    </row>
    <row r="86" spans="1:10" ht="155.25" customHeight="1" x14ac:dyDescent="0.25">
      <c r="A86" s="1923"/>
      <c r="B86" s="1820"/>
      <c r="C86" s="1946"/>
      <c r="D86" s="1438"/>
      <c r="E86" s="1438"/>
      <c r="F86" s="1947"/>
      <c r="G86" s="1948"/>
      <c r="H86" s="1438"/>
      <c r="I86" s="1947"/>
      <c r="J86" s="1949"/>
    </row>
    <row r="87" spans="1:10" ht="21" customHeight="1" x14ac:dyDescent="0.25">
      <c r="A87" s="1923" t="s">
        <v>100</v>
      </c>
      <c r="B87" s="1820" t="s">
        <v>1795</v>
      </c>
      <c r="C87" s="989" t="s">
        <v>18</v>
      </c>
      <c r="D87" s="979">
        <f>D88</f>
        <v>784.2</v>
      </c>
      <c r="E87" s="979">
        <f>E88</f>
        <v>0</v>
      </c>
      <c r="F87" s="996">
        <f>E87/D87*100</f>
        <v>0</v>
      </c>
      <c r="G87" s="1924"/>
      <c r="H87" s="979">
        <f>H88</f>
        <v>0</v>
      </c>
      <c r="I87" s="996">
        <f>H87/D87*100</f>
        <v>0</v>
      </c>
      <c r="J87" s="1926" t="s">
        <v>1796</v>
      </c>
    </row>
    <row r="88" spans="1:10" ht="90" customHeight="1" x14ac:dyDescent="0.25">
      <c r="A88" s="1923"/>
      <c r="B88" s="1820"/>
      <c r="C88" s="989" t="s">
        <v>23</v>
      </c>
      <c r="D88" s="979">
        <v>784.2</v>
      </c>
      <c r="E88" s="979">
        <v>0</v>
      </c>
      <c r="F88" s="996">
        <f>E88/D88*100</f>
        <v>0</v>
      </c>
      <c r="G88" s="1925"/>
      <c r="H88" s="979">
        <v>0</v>
      </c>
      <c r="I88" s="996">
        <f t="shared" ref="I88:I91" si="7">H88/D88*100</f>
        <v>0</v>
      </c>
      <c r="J88" s="1926"/>
    </row>
    <row r="89" spans="1:10" ht="17.25" customHeight="1" x14ac:dyDescent="0.25">
      <c r="A89" s="1927" t="s">
        <v>101</v>
      </c>
      <c r="B89" s="1380" t="s">
        <v>1797</v>
      </c>
      <c r="C89" s="989" t="s">
        <v>18</v>
      </c>
      <c r="D89" s="979">
        <f>D90</f>
        <v>6501</v>
      </c>
      <c r="E89" s="979">
        <f>E90</f>
        <v>5175</v>
      </c>
      <c r="F89" s="996">
        <f t="shared" ref="F89:F91" si="8">E89/D89*100</f>
        <v>79.603137978772494</v>
      </c>
      <c r="G89" s="1924" t="s">
        <v>1798</v>
      </c>
      <c r="H89" s="979">
        <f>H90</f>
        <v>5175</v>
      </c>
      <c r="I89" s="996">
        <f t="shared" si="7"/>
        <v>79.603137978772494</v>
      </c>
      <c r="J89" s="1929" t="s">
        <v>1799</v>
      </c>
    </row>
    <row r="90" spans="1:10" ht="162.75" customHeight="1" x14ac:dyDescent="0.25">
      <c r="A90" s="1928"/>
      <c r="B90" s="1382"/>
      <c r="C90" s="989" t="s">
        <v>23</v>
      </c>
      <c r="D90" s="979">
        <v>6501</v>
      </c>
      <c r="E90" s="979">
        <v>5175</v>
      </c>
      <c r="F90" s="996">
        <f t="shared" si="8"/>
        <v>79.603137978772494</v>
      </c>
      <c r="G90" s="1925"/>
      <c r="H90" s="979">
        <v>5175</v>
      </c>
      <c r="I90" s="996">
        <f t="shared" si="7"/>
        <v>79.603137978772494</v>
      </c>
      <c r="J90" s="1930"/>
    </row>
    <row r="91" spans="1:10" ht="90" customHeight="1" x14ac:dyDescent="0.25">
      <c r="A91" s="1000"/>
      <c r="B91" s="1188" t="s">
        <v>76</v>
      </c>
      <c r="C91" s="1001" t="s">
        <v>23</v>
      </c>
      <c r="D91" s="1189">
        <f>D76</f>
        <v>626112.72</v>
      </c>
      <c r="E91" s="1189">
        <f>E76</f>
        <v>301554.97000000003</v>
      </c>
      <c r="F91" s="49">
        <f t="shared" si="8"/>
        <v>48.163048021129498</v>
      </c>
      <c r="G91" s="1181"/>
      <c r="H91" s="1189">
        <f>H76</f>
        <v>288198.40000000002</v>
      </c>
      <c r="I91" s="49">
        <f t="shared" si="7"/>
        <v>46.029794762834406</v>
      </c>
      <c r="J91" s="1184"/>
    </row>
    <row r="92" spans="1:10" s="46" customFormat="1" x14ac:dyDescent="0.25">
      <c r="A92" s="1931" t="s">
        <v>84</v>
      </c>
      <c r="B92" s="1931"/>
      <c r="C92" s="1931"/>
      <c r="D92" s="1931"/>
      <c r="E92" s="1931"/>
      <c r="F92" s="1931"/>
      <c r="G92" s="1931"/>
      <c r="H92" s="1931"/>
      <c r="I92" s="1931"/>
      <c r="J92" s="1931"/>
    </row>
    <row r="93" spans="1:10" s="46" customFormat="1" ht="18.75" customHeight="1" x14ac:dyDescent="0.25">
      <c r="A93" s="1931" t="s">
        <v>10</v>
      </c>
      <c r="B93" s="1932" t="s">
        <v>1800</v>
      </c>
      <c r="C93" s="1190" t="s">
        <v>18</v>
      </c>
      <c r="D93" s="1191">
        <f>D94+D95+D96</f>
        <v>76530.37</v>
      </c>
      <c r="E93" s="1191">
        <f>E94+E95+E96</f>
        <v>2363.81</v>
      </c>
      <c r="F93" s="371">
        <f>E93/D93*100</f>
        <v>3.0887215101664869</v>
      </c>
      <c r="G93" s="1931"/>
      <c r="H93" s="1191">
        <f>H94+H95+H96</f>
        <v>2363.81</v>
      </c>
      <c r="I93" s="371">
        <f>H93/D93*100</f>
        <v>3.0887215101664869</v>
      </c>
      <c r="J93" s="1933"/>
    </row>
    <row r="94" spans="1:10" s="46" customFormat="1" ht="69.75" customHeight="1" x14ac:dyDescent="0.25">
      <c r="A94" s="1931"/>
      <c r="B94" s="1932"/>
      <c r="C94" s="1192" t="s">
        <v>19</v>
      </c>
      <c r="D94" s="1191">
        <f t="shared" ref="D94:E96" si="9">D98</f>
        <v>23846.86</v>
      </c>
      <c r="E94" s="1191">
        <f t="shared" si="9"/>
        <v>736.56</v>
      </c>
      <c r="F94" s="371">
        <f t="shared" ref="F94:F112" si="10">E94/D94*100</f>
        <v>3.0887085343730787</v>
      </c>
      <c r="G94" s="1931"/>
      <c r="H94" s="1191">
        <f>H98</f>
        <v>736.56</v>
      </c>
      <c r="I94" s="371">
        <f t="shared" ref="I94:I112" si="11">H94/D94*100</f>
        <v>3.0887085343730787</v>
      </c>
      <c r="J94" s="1933"/>
    </row>
    <row r="95" spans="1:10" s="46" customFormat="1" ht="90" x14ac:dyDescent="0.25">
      <c r="A95" s="1931"/>
      <c r="B95" s="1932"/>
      <c r="C95" s="1190" t="s">
        <v>1801</v>
      </c>
      <c r="D95" s="1191">
        <f t="shared" si="9"/>
        <v>12505.07</v>
      </c>
      <c r="E95" s="1191">
        <f t="shared" si="9"/>
        <v>386.25</v>
      </c>
      <c r="F95" s="371">
        <f t="shared" si="10"/>
        <v>3.0887472041340036</v>
      </c>
      <c r="G95" s="1931"/>
      <c r="H95" s="1191">
        <f>H99</f>
        <v>386.25</v>
      </c>
      <c r="I95" s="371">
        <f t="shared" si="11"/>
        <v>3.0887472041340036</v>
      </c>
      <c r="J95" s="1933"/>
    </row>
    <row r="96" spans="1:10" s="46" customFormat="1" ht="60" customHeight="1" x14ac:dyDescent="0.25">
      <c r="A96" s="1931"/>
      <c r="B96" s="1932"/>
      <c r="C96" s="1192" t="s">
        <v>24</v>
      </c>
      <c r="D96" s="1191">
        <f t="shared" si="9"/>
        <v>40178.44</v>
      </c>
      <c r="E96" s="1191">
        <f t="shared" si="9"/>
        <v>1241</v>
      </c>
      <c r="F96" s="371">
        <f t="shared" si="10"/>
        <v>3.0887212146613954</v>
      </c>
      <c r="G96" s="1931"/>
      <c r="H96" s="1191">
        <f>H100</f>
        <v>1241</v>
      </c>
      <c r="I96" s="371">
        <f t="shared" si="11"/>
        <v>3.0887212146613954</v>
      </c>
      <c r="J96" s="1933"/>
    </row>
    <row r="97" spans="1:10" s="46" customFormat="1" ht="18.75" customHeight="1" x14ac:dyDescent="0.25">
      <c r="A97" s="1934" t="s">
        <v>12</v>
      </c>
      <c r="B97" s="1938" t="s">
        <v>1802</v>
      </c>
      <c r="C97" s="1193" t="s">
        <v>18</v>
      </c>
      <c r="D97" s="1194">
        <f>D98+D99+D100</f>
        <v>76530.37</v>
      </c>
      <c r="E97" s="1194">
        <f>E98+E99+E100</f>
        <v>2363.81</v>
      </c>
      <c r="F97" s="480">
        <f t="shared" si="10"/>
        <v>3.0887215101664869</v>
      </c>
      <c r="G97" s="1910" t="s">
        <v>1803</v>
      </c>
      <c r="H97" s="1194">
        <f>H98+H99++H100</f>
        <v>2363.81</v>
      </c>
      <c r="I97" s="480">
        <f t="shared" si="11"/>
        <v>3.0887215101664869</v>
      </c>
      <c r="J97" s="1941"/>
    </row>
    <row r="98" spans="1:10" s="46" customFormat="1" ht="78" customHeight="1" x14ac:dyDescent="0.25">
      <c r="A98" s="1935"/>
      <c r="B98" s="1939"/>
      <c r="C98" s="1195" t="s">
        <v>19</v>
      </c>
      <c r="D98" s="1194">
        <f t="shared" ref="D98:E100" si="12">D102+D106</f>
        <v>23846.86</v>
      </c>
      <c r="E98" s="1194">
        <f t="shared" si="12"/>
        <v>736.56</v>
      </c>
      <c r="F98" s="480">
        <f t="shared" si="10"/>
        <v>3.0887085343730787</v>
      </c>
      <c r="G98" s="1937"/>
      <c r="H98" s="1194">
        <f>H102+H106</f>
        <v>736.56</v>
      </c>
      <c r="I98" s="480">
        <f t="shared" si="11"/>
        <v>3.0887085343730787</v>
      </c>
      <c r="J98" s="1942"/>
    </row>
    <row r="99" spans="1:10" s="46" customFormat="1" ht="90" x14ac:dyDescent="0.25">
      <c r="A99" s="1935"/>
      <c r="B99" s="1939"/>
      <c r="C99" s="1193" t="s">
        <v>1801</v>
      </c>
      <c r="D99" s="1194">
        <f t="shared" si="12"/>
        <v>12505.07</v>
      </c>
      <c r="E99" s="1194">
        <f t="shared" si="12"/>
        <v>386.25</v>
      </c>
      <c r="F99" s="480">
        <f t="shared" si="10"/>
        <v>3.0887472041340036</v>
      </c>
      <c r="G99" s="1937"/>
      <c r="H99" s="1194">
        <f>H103+H107</f>
        <v>386.25</v>
      </c>
      <c r="I99" s="480">
        <f t="shared" si="11"/>
        <v>3.0887472041340036</v>
      </c>
      <c r="J99" s="1942"/>
    </row>
    <row r="100" spans="1:10" s="46" customFormat="1" ht="63" customHeight="1" x14ac:dyDescent="0.25">
      <c r="A100" s="1936"/>
      <c r="B100" s="1940"/>
      <c r="C100" s="1195" t="s">
        <v>24</v>
      </c>
      <c r="D100" s="1194">
        <f t="shared" si="12"/>
        <v>40178.44</v>
      </c>
      <c r="E100" s="1194">
        <f t="shared" si="12"/>
        <v>1241</v>
      </c>
      <c r="F100" s="480">
        <f t="shared" si="10"/>
        <v>3.0887212146613954</v>
      </c>
      <c r="G100" s="1911"/>
      <c r="H100" s="1194">
        <f>H104+H108</f>
        <v>1241</v>
      </c>
      <c r="I100" s="480">
        <f t="shared" si="11"/>
        <v>3.0887212146613954</v>
      </c>
      <c r="J100" s="1943"/>
    </row>
    <row r="101" spans="1:10" s="46" customFormat="1" ht="62.25" customHeight="1" x14ac:dyDescent="0.25">
      <c r="A101" s="1944" t="s">
        <v>93</v>
      </c>
      <c r="B101" s="1945" t="s">
        <v>1804</v>
      </c>
      <c r="C101" s="1195" t="s">
        <v>18</v>
      </c>
      <c r="D101" s="1194">
        <f>D102+D103+D104</f>
        <v>4230.37</v>
      </c>
      <c r="E101" s="1194">
        <f>E102+E103+E104</f>
        <v>2363.81</v>
      </c>
      <c r="F101" s="480">
        <f t="shared" si="10"/>
        <v>55.877145497911528</v>
      </c>
      <c r="G101" s="1910" t="s">
        <v>1805</v>
      </c>
      <c r="H101" s="1194">
        <f>H102+H103+H104</f>
        <v>2363.81</v>
      </c>
      <c r="I101" s="480">
        <f t="shared" si="11"/>
        <v>55.877145497911528</v>
      </c>
      <c r="J101" s="1910" t="s">
        <v>1870</v>
      </c>
    </row>
    <row r="102" spans="1:10" s="46" customFormat="1" ht="93" customHeight="1" x14ac:dyDescent="0.25">
      <c r="A102" s="1944"/>
      <c r="B102" s="1945"/>
      <c r="C102" s="1195" t="s">
        <v>19</v>
      </c>
      <c r="D102" s="1194">
        <v>1318.18</v>
      </c>
      <c r="E102" s="1194">
        <v>736.56</v>
      </c>
      <c r="F102" s="480">
        <f t="shared" si="10"/>
        <v>55.877042589024249</v>
      </c>
      <c r="G102" s="1937"/>
      <c r="H102" s="1194">
        <v>736.56</v>
      </c>
      <c r="I102" s="480">
        <f t="shared" si="11"/>
        <v>55.877042589024249</v>
      </c>
      <c r="J102" s="1937"/>
    </row>
    <row r="103" spans="1:10" s="46" customFormat="1" ht="126" customHeight="1" x14ac:dyDescent="0.25">
      <c r="A103" s="1944"/>
      <c r="B103" s="1945"/>
      <c r="C103" s="1195" t="s">
        <v>1801</v>
      </c>
      <c r="D103" s="1194">
        <v>691.25</v>
      </c>
      <c r="E103" s="1194">
        <v>386.25</v>
      </c>
      <c r="F103" s="480">
        <f t="shared" si="10"/>
        <v>55.87703435804702</v>
      </c>
      <c r="G103" s="1937"/>
      <c r="H103" s="1194">
        <v>386.25</v>
      </c>
      <c r="I103" s="480">
        <f t="shared" si="11"/>
        <v>55.87703435804702</v>
      </c>
      <c r="J103" s="1937"/>
    </row>
    <row r="104" spans="1:10" s="46" customFormat="1" ht="158.25" customHeight="1" x14ac:dyDescent="0.25">
      <c r="A104" s="1944"/>
      <c r="B104" s="1945"/>
      <c r="C104" s="1195" t="s">
        <v>24</v>
      </c>
      <c r="D104" s="1194">
        <v>2220.94</v>
      </c>
      <c r="E104" s="1194">
        <v>1241</v>
      </c>
      <c r="F104" s="480">
        <f t="shared" si="10"/>
        <v>55.877241168154022</v>
      </c>
      <c r="G104" s="1911"/>
      <c r="H104" s="1194">
        <v>1241</v>
      </c>
      <c r="I104" s="480">
        <f t="shared" si="11"/>
        <v>55.877241168154022</v>
      </c>
      <c r="J104" s="1911"/>
    </row>
    <row r="105" spans="1:10" s="46" customFormat="1" ht="18.75" customHeight="1" x14ac:dyDescent="0.25">
      <c r="A105" s="1934" t="s">
        <v>94</v>
      </c>
      <c r="B105" s="1910" t="s">
        <v>1806</v>
      </c>
      <c r="C105" s="1193" t="s">
        <v>18</v>
      </c>
      <c r="D105" s="1194">
        <f>D106+D107+D108</f>
        <v>72300</v>
      </c>
      <c r="E105" s="1194">
        <f>E106+E107+E108</f>
        <v>0</v>
      </c>
      <c r="F105" s="480">
        <f t="shared" si="10"/>
        <v>0</v>
      </c>
      <c r="G105" s="1910" t="s">
        <v>1868</v>
      </c>
      <c r="H105" s="1194">
        <f>H106+H107+H108</f>
        <v>0</v>
      </c>
      <c r="I105" s="480">
        <f t="shared" si="11"/>
        <v>0</v>
      </c>
      <c r="J105" s="1910" t="s">
        <v>1807</v>
      </c>
    </row>
    <row r="106" spans="1:10" s="46" customFormat="1" ht="69" customHeight="1" x14ac:dyDescent="0.25">
      <c r="A106" s="1935"/>
      <c r="B106" s="1937"/>
      <c r="C106" s="1195" t="s">
        <v>19</v>
      </c>
      <c r="D106" s="1194">
        <v>22528.68</v>
      </c>
      <c r="E106" s="1194">
        <v>0</v>
      </c>
      <c r="F106" s="480">
        <f t="shared" si="10"/>
        <v>0</v>
      </c>
      <c r="G106" s="1937"/>
      <c r="H106" s="1194">
        <v>0</v>
      </c>
      <c r="I106" s="480">
        <f t="shared" si="11"/>
        <v>0</v>
      </c>
      <c r="J106" s="1937"/>
    </row>
    <row r="107" spans="1:10" s="46" customFormat="1" ht="90" x14ac:dyDescent="0.25">
      <c r="A107" s="1935"/>
      <c r="B107" s="1937"/>
      <c r="C107" s="1193" t="s">
        <v>1801</v>
      </c>
      <c r="D107" s="1194">
        <v>11813.82</v>
      </c>
      <c r="E107" s="1194">
        <v>0</v>
      </c>
      <c r="F107" s="480">
        <f t="shared" si="10"/>
        <v>0</v>
      </c>
      <c r="G107" s="1937"/>
      <c r="H107" s="1194">
        <v>0</v>
      </c>
      <c r="I107" s="480">
        <f t="shared" si="11"/>
        <v>0</v>
      </c>
      <c r="J107" s="1937"/>
    </row>
    <row r="108" spans="1:10" s="46" customFormat="1" ht="60" customHeight="1" x14ac:dyDescent="0.25">
      <c r="A108" s="1936"/>
      <c r="B108" s="1911"/>
      <c r="C108" s="1195" t="s">
        <v>24</v>
      </c>
      <c r="D108" s="1194">
        <v>37957.5</v>
      </c>
      <c r="E108" s="1194">
        <v>0</v>
      </c>
      <c r="F108" s="480">
        <f t="shared" si="10"/>
        <v>0</v>
      </c>
      <c r="G108" s="1911"/>
      <c r="H108" s="1194">
        <v>0</v>
      </c>
      <c r="I108" s="480">
        <f t="shared" si="11"/>
        <v>0</v>
      </c>
      <c r="J108" s="1911"/>
    </row>
    <row r="109" spans="1:10" ht="20.25" customHeight="1" x14ac:dyDescent="0.25">
      <c r="A109" s="1920" t="s">
        <v>14</v>
      </c>
      <c r="B109" s="1431" t="s">
        <v>1808</v>
      </c>
      <c r="C109" s="1213" t="s">
        <v>18</v>
      </c>
      <c r="D109" s="1189">
        <f>D110+D111</f>
        <v>5500</v>
      </c>
      <c r="E109" s="1189">
        <f>E110+E111</f>
        <v>0</v>
      </c>
      <c r="F109" s="371">
        <f t="shared" si="10"/>
        <v>0</v>
      </c>
      <c r="G109" s="1921"/>
      <c r="H109" s="1189">
        <f>H110+H111+H112</f>
        <v>0</v>
      </c>
      <c r="I109" s="371">
        <f t="shared" si="11"/>
        <v>0</v>
      </c>
      <c r="J109" s="1922"/>
    </row>
    <row r="110" spans="1:10" ht="95.25" customHeight="1" x14ac:dyDescent="0.25">
      <c r="A110" s="1920"/>
      <c r="B110" s="1431"/>
      <c r="C110" s="1213" t="s">
        <v>19</v>
      </c>
      <c r="D110" s="1189">
        <f>D124</f>
        <v>0</v>
      </c>
      <c r="E110" s="1189">
        <f>E124</f>
        <v>0</v>
      </c>
      <c r="F110" s="371">
        <v>0</v>
      </c>
      <c r="G110" s="1921"/>
      <c r="H110" s="1189">
        <f>H124</f>
        <v>0</v>
      </c>
      <c r="I110" s="371">
        <v>0</v>
      </c>
      <c r="J110" s="1922"/>
    </row>
    <row r="111" spans="1:10" ht="87.75" customHeight="1" x14ac:dyDescent="0.25">
      <c r="A111" s="1920"/>
      <c r="B111" s="1431"/>
      <c r="C111" s="1213" t="s">
        <v>1801</v>
      </c>
      <c r="D111" s="1196">
        <f>D112+D125</f>
        <v>5500</v>
      </c>
      <c r="E111" s="1196">
        <f>E112+E125</f>
        <v>0</v>
      </c>
      <c r="F111" s="371">
        <f t="shared" si="10"/>
        <v>0</v>
      </c>
      <c r="G111" s="1921"/>
      <c r="H111" s="1197">
        <f>H112+H125</f>
        <v>0</v>
      </c>
      <c r="I111" s="371">
        <f t="shared" si="11"/>
        <v>0</v>
      </c>
      <c r="J111" s="1922"/>
    </row>
    <row r="112" spans="1:10" ht="90" customHeight="1" x14ac:dyDescent="0.25">
      <c r="A112" s="988" t="s">
        <v>79</v>
      </c>
      <c r="B112" s="56" t="s">
        <v>1809</v>
      </c>
      <c r="C112" s="989" t="s">
        <v>23</v>
      </c>
      <c r="D112" s="1198">
        <f>D114</f>
        <v>5500</v>
      </c>
      <c r="E112" s="1198">
        <f>E114</f>
        <v>0</v>
      </c>
      <c r="F112" s="480">
        <f t="shared" si="10"/>
        <v>0</v>
      </c>
      <c r="G112" s="1003" t="s">
        <v>1803</v>
      </c>
      <c r="H112" s="1198">
        <f>H114</f>
        <v>0</v>
      </c>
      <c r="I112" s="480">
        <f t="shared" si="11"/>
        <v>0</v>
      </c>
      <c r="J112" s="1199"/>
    </row>
    <row r="113" spans="1:10" ht="74.25" customHeight="1" x14ac:dyDescent="0.25">
      <c r="A113" s="988" t="s">
        <v>102</v>
      </c>
      <c r="B113" s="1002" t="s">
        <v>1810</v>
      </c>
      <c r="C113" s="1916" t="s">
        <v>1811</v>
      </c>
      <c r="D113" s="1917"/>
      <c r="E113" s="1917"/>
      <c r="F113" s="1917"/>
      <c r="G113" s="1917"/>
      <c r="H113" s="1917"/>
      <c r="I113" s="1917"/>
      <c r="J113" s="1918"/>
    </row>
    <row r="114" spans="1:10" ht="20.25" customHeight="1" x14ac:dyDescent="0.25">
      <c r="A114" s="1810" t="s">
        <v>103</v>
      </c>
      <c r="B114" s="1919" t="s">
        <v>85</v>
      </c>
      <c r="C114" s="54" t="s">
        <v>18</v>
      </c>
      <c r="D114" s="1198">
        <f>D115</f>
        <v>5500</v>
      </c>
      <c r="E114" s="1198">
        <f>E115+E116</f>
        <v>0</v>
      </c>
      <c r="F114" s="992">
        <f>E114/D114*100</f>
        <v>0</v>
      </c>
      <c r="G114" s="1910" t="s">
        <v>1812</v>
      </c>
      <c r="H114" s="1198">
        <f>H115</f>
        <v>0</v>
      </c>
      <c r="I114" s="992">
        <f>H114/D114*100</f>
        <v>0</v>
      </c>
      <c r="J114" s="1789"/>
    </row>
    <row r="115" spans="1:10" ht="89.25" customHeight="1" x14ac:dyDescent="0.25">
      <c r="A115" s="1810"/>
      <c r="B115" s="1919"/>
      <c r="C115" s="54" t="s">
        <v>23</v>
      </c>
      <c r="D115" s="1198">
        <f>D116+D117+D119+D121+D122</f>
        <v>5500</v>
      </c>
      <c r="E115" s="1198">
        <f>E116+E117+E119+E121+E122</f>
        <v>0</v>
      </c>
      <c r="F115" s="992">
        <f t="shared" ref="F115:F135" si="13">E115/D115*100</f>
        <v>0</v>
      </c>
      <c r="G115" s="1911"/>
      <c r="H115" s="1198">
        <f>H116+H117+H119+H121+H122</f>
        <v>0</v>
      </c>
      <c r="I115" s="992">
        <f t="shared" ref="I115:I135" si="14">H115/D115*100</f>
        <v>0</v>
      </c>
      <c r="J115" s="1791"/>
    </row>
    <row r="116" spans="1:10" ht="90" customHeight="1" x14ac:dyDescent="0.25">
      <c r="A116" s="1005" t="s">
        <v>783</v>
      </c>
      <c r="B116" s="1200" t="s">
        <v>1813</v>
      </c>
      <c r="C116" s="54" t="s">
        <v>23</v>
      </c>
      <c r="D116" s="1201">
        <v>3000</v>
      </c>
      <c r="E116" s="1201">
        <v>0</v>
      </c>
      <c r="F116" s="992">
        <f t="shared" si="13"/>
        <v>0</v>
      </c>
      <c r="G116" s="1899" t="s">
        <v>1814</v>
      </c>
      <c r="H116" s="1198">
        <v>0</v>
      </c>
      <c r="I116" s="992">
        <f t="shared" si="14"/>
        <v>0</v>
      </c>
      <c r="J116" s="1899" t="s">
        <v>1283</v>
      </c>
    </row>
    <row r="117" spans="1:10" ht="17.25" customHeight="1" x14ac:dyDescent="0.25">
      <c r="A117" s="1783" t="s">
        <v>784</v>
      </c>
      <c r="B117" s="1899" t="s">
        <v>1815</v>
      </c>
      <c r="C117" s="54" t="s">
        <v>18</v>
      </c>
      <c r="D117" s="1201">
        <f>D118</f>
        <v>2000</v>
      </c>
      <c r="E117" s="1201">
        <f>E118</f>
        <v>0</v>
      </c>
      <c r="F117" s="992">
        <f t="shared" si="13"/>
        <v>0</v>
      </c>
      <c r="G117" s="1900"/>
      <c r="H117" s="1198">
        <f>H118</f>
        <v>0</v>
      </c>
      <c r="I117" s="992">
        <f t="shared" si="14"/>
        <v>0</v>
      </c>
      <c r="J117" s="1900"/>
    </row>
    <row r="118" spans="1:10" ht="88.5" customHeight="1" x14ac:dyDescent="0.25">
      <c r="A118" s="1785"/>
      <c r="B118" s="1901"/>
      <c r="C118" s="54" t="s">
        <v>23</v>
      </c>
      <c r="D118" s="1201">
        <v>2000</v>
      </c>
      <c r="E118" s="1201">
        <v>0</v>
      </c>
      <c r="F118" s="992">
        <f t="shared" si="13"/>
        <v>0</v>
      </c>
      <c r="G118" s="1901"/>
      <c r="H118" s="1198">
        <v>0</v>
      </c>
      <c r="I118" s="992">
        <f t="shared" si="14"/>
        <v>0</v>
      </c>
      <c r="J118" s="1901"/>
    </row>
    <row r="119" spans="1:10" ht="18.75" customHeight="1" x14ac:dyDescent="0.25">
      <c r="A119" s="1783" t="s">
        <v>785</v>
      </c>
      <c r="B119" s="1373" t="s">
        <v>788</v>
      </c>
      <c r="C119" s="989" t="s">
        <v>18</v>
      </c>
      <c r="D119" s="1198">
        <f>D120</f>
        <v>0</v>
      </c>
      <c r="E119" s="1198">
        <f>E120</f>
        <v>0</v>
      </c>
      <c r="F119" s="992">
        <v>0</v>
      </c>
      <c r="G119" s="1789"/>
      <c r="H119" s="1198">
        <f>H120</f>
        <v>0</v>
      </c>
      <c r="I119" s="992">
        <v>0</v>
      </c>
      <c r="J119" s="1910" t="s">
        <v>855</v>
      </c>
    </row>
    <row r="120" spans="1:10" ht="107.25" customHeight="1" x14ac:dyDescent="0.25">
      <c r="A120" s="1785"/>
      <c r="B120" s="1375"/>
      <c r="C120" s="989" t="s">
        <v>23</v>
      </c>
      <c r="D120" s="1198">
        <v>0</v>
      </c>
      <c r="E120" s="1198">
        <v>0</v>
      </c>
      <c r="F120" s="992">
        <v>0</v>
      </c>
      <c r="G120" s="1791"/>
      <c r="H120" s="1198">
        <v>0</v>
      </c>
      <c r="I120" s="992">
        <v>0</v>
      </c>
      <c r="J120" s="1911"/>
    </row>
    <row r="121" spans="1:10" ht="142.5" customHeight="1" x14ac:dyDescent="0.25">
      <c r="A121" s="1220" t="s">
        <v>786</v>
      </c>
      <c r="B121" s="1223" t="s">
        <v>98</v>
      </c>
      <c r="C121" s="1221" t="s">
        <v>23</v>
      </c>
      <c r="D121" s="1198">
        <v>0</v>
      </c>
      <c r="E121" s="1198">
        <v>0</v>
      </c>
      <c r="F121" s="992">
        <v>0</v>
      </c>
      <c r="G121" s="1222"/>
      <c r="H121" s="1198">
        <v>0</v>
      </c>
      <c r="I121" s="992">
        <v>0</v>
      </c>
      <c r="J121" s="1228" t="s">
        <v>855</v>
      </c>
    </row>
    <row r="122" spans="1:10" ht="144.75" customHeight="1" x14ac:dyDescent="0.25">
      <c r="A122" s="1226" t="s">
        <v>787</v>
      </c>
      <c r="B122" s="978" t="s">
        <v>1816</v>
      </c>
      <c r="C122" s="1225" t="s">
        <v>23</v>
      </c>
      <c r="D122" s="1201">
        <v>500</v>
      </c>
      <c r="E122" s="1201">
        <v>0</v>
      </c>
      <c r="F122" s="1227">
        <f t="shared" si="13"/>
        <v>0</v>
      </c>
      <c r="G122" s="1202"/>
      <c r="H122" s="1201">
        <v>0</v>
      </c>
      <c r="I122" s="1227">
        <f t="shared" si="14"/>
        <v>0</v>
      </c>
      <c r="J122" s="1202" t="s">
        <v>1823</v>
      </c>
    </row>
    <row r="123" spans="1:10" s="46" customFormat="1" x14ac:dyDescent="0.25">
      <c r="A123" s="1912" t="s">
        <v>80</v>
      </c>
      <c r="B123" s="1913" t="s">
        <v>1817</v>
      </c>
      <c r="C123" s="989" t="s">
        <v>18</v>
      </c>
      <c r="D123" s="1198">
        <f>D124+D125</f>
        <v>0</v>
      </c>
      <c r="E123" s="1198">
        <v>0</v>
      </c>
      <c r="F123" s="992">
        <v>0</v>
      </c>
      <c r="G123" s="1914"/>
      <c r="H123" s="1198">
        <f>H124+H125</f>
        <v>0</v>
      </c>
      <c r="I123" s="992">
        <v>0</v>
      </c>
      <c r="J123" s="1915" t="s">
        <v>1869</v>
      </c>
    </row>
    <row r="124" spans="1:10" s="46" customFormat="1" ht="72" x14ac:dyDescent="0.25">
      <c r="A124" s="1912"/>
      <c r="B124" s="1913"/>
      <c r="C124" s="1203" t="s">
        <v>19</v>
      </c>
      <c r="D124" s="1204">
        <v>0</v>
      </c>
      <c r="E124" s="1198">
        <v>0</v>
      </c>
      <c r="F124" s="992">
        <v>0</v>
      </c>
      <c r="G124" s="1914"/>
      <c r="H124" s="1198">
        <v>0</v>
      </c>
      <c r="I124" s="992">
        <v>0</v>
      </c>
      <c r="J124" s="1915"/>
    </row>
    <row r="125" spans="1:10" s="46" customFormat="1" ht="88.5" customHeight="1" x14ac:dyDescent="0.25">
      <c r="A125" s="1912"/>
      <c r="B125" s="1913"/>
      <c r="C125" s="1203" t="s">
        <v>23</v>
      </c>
      <c r="D125" s="1204">
        <v>0</v>
      </c>
      <c r="E125" s="1198">
        <v>0</v>
      </c>
      <c r="F125" s="992">
        <v>0</v>
      </c>
      <c r="G125" s="1914"/>
      <c r="H125" s="1198">
        <v>0</v>
      </c>
      <c r="I125" s="992">
        <v>0</v>
      </c>
      <c r="J125" s="1915"/>
    </row>
    <row r="126" spans="1:10" ht="18.75" customHeight="1" x14ac:dyDescent="0.25">
      <c r="A126" s="1902"/>
      <c r="B126" s="1903" t="s">
        <v>86</v>
      </c>
      <c r="C126" s="50" t="s">
        <v>18</v>
      </c>
      <c r="D126" s="947">
        <f>D127+D128+D129</f>
        <v>82030.37</v>
      </c>
      <c r="E126" s="947">
        <f>E127+E128+E129</f>
        <v>2363.81</v>
      </c>
      <c r="F126" s="479">
        <f t="shared" si="13"/>
        <v>2.8816278653869292</v>
      </c>
      <c r="G126" s="1906"/>
      <c r="H126" s="947">
        <f>H127+H128+H129</f>
        <v>2363.81</v>
      </c>
      <c r="I126" s="479">
        <f t="shared" si="14"/>
        <v>2.8816278653869292</v>
      </c>
      <c r="J126" s="1906"/>
    </row>
    <row r="127" spans="1:10" ht="73.5" customHeight="1" x14ac:dyDescent="0.25">
      <c r="A127" s="1902"/>
      <c r="B127" s="1904"/>
      <c r="C127" s="52" t="s">
        <v>19</v>
      </c>
      <c r="D127" s="921">
        <f>D94+D110</f>
        <v>23846.86</v>
      </c>
      <c r="E127" s="921">
        <f>E94+E110</f>
        <v>736.56</v>
      </c>
      <c r="F127" s="479">
        <f t="shared" si="13"/>
        <v>3.0887085343730787</v>
      </c>
      <c r="G127" s="1906"/>
      <c r="H127" s="947">
        <f>H94+H110</f>
        <v>736.56</v>
      </c>
      <c r="I127" s="479">
        <f t="shared" si="14"/>
        <v>3.0887085343730787</v>
      </c>
      <c r="J127" s="1906"/>
    </row>
    <row r="128" spans="1:10" ht="88.5" customHeight="1" x14ac:dyDescent="0.25">
      <c r="A128" s="1902"/>
      <c r="B128" s="1904"/>
      <c r="C128" s="52" t="s">
        <v>1801</v>
      </c>
      <c r="D128" s="921">
        <f>D95+D111</f>
        <v>18005.07</v>
      </c>
      <c r="E128" s="921">
        <f>E95+E111</f>
        <v>386.25</v>
      </c>
      <c r="F128" s="479">
        <f t="shared" si="13"/>
        <v>2.145229093805245</v>
      </c>
      <c r="G128" s="1906"/>
      <c r="H128" s="947">
        <f>H95+H111</f>
        <v>386.25</v>
      </c>
      <c r="I128" s="479">
        <f t="shared" si="14"/>
        <v>2.145229093805245</v>
      </c>
      <c r="J128" s="1906"/>
    </row>
    <row r="129" spans="1:10" ht="54" customHeight="1" x14ac:dyDescent="0.25">
      <c r="A129" s="1902"/>
      <c r="B129" s="1905"/>
      <c r="C129" s="52" t="s">
        <v>24</v>
      </c>
      <c r="D129" s="921">
        <f>D96</f>
        <v>40178.44</v>
      </c>
      <c r="E129" s="921">
        <f>E96</f>
        <v>1241</v>
      </c>
      <c r="F129" s="479">
        <f t="shared" si="13"/>
        <v>3.0887212146613954</v>
      </c>
      <c r="G129" s="1906"/>
      <c r="H129" s="947">
        <f>H96</f>
        <v>1241</v>
      </c>
      <c r="I129" s="479">
        <f t="shared" si="14"/>
        <v>3.0887212146613954</v>
      </c>
      <c r="J129" s="1906"/>
    </row>
    <row r="130" spans="1:10" ht="18.75" customHeight="1" x14ac:dyDescent="0.25">
      <c r="A130" s="1907"/>
      <c r="B130" s="1908" t="s">
        <v>29</v>
      </c>
      <c r="C130" s="1001" t="s">
        <v>18</v>
      </c>
      <c r="D130" s="1197">
        <f>D131+D132+D133+D134+D135</f>
        <v>1275715.6599999999</v>
      </c>
      <c r="E130" s="1197">
        <f>E131+E132+E133+E134+E135</f>
        <v>387594.84</v>
      </c>
      <c r="F130" s="479">
        <f t="shared" si="13"/>
        <v>30.382541513992233</v>
      </c>
      <c r="G130" s="1909"/>
      <c r="H130" s="1197">
        <f>H131+H132+H133+H134+H135</f>
        <v>331636.01</v>
      </c>
      <c r="I130" s="479">
        <f t="shared" si="14"/>
        <v>25.996075802659664</v>
      </c>
      <c r="J130" s="1909"/>
    </row>
    <row r="131" spans="1:10" ht="81" customHeight="1" x14ac:dyDescent="0.25">
      <c r="A131" s="1907"/>
      <c r="B131" s="1908"/>
      <c r="C131" s="1001" t="s">
        <v>22</v>
      </c>
      <c r="D131" s="1197">
        <f>D71</f>
        <v>93430.29</v>
      </c>
      <c r="E131" s="1197">
        <f>E71</f>
        <v>29513.72</v>
      </c>
      <c r="F131" s="479">
        <f t="shared" si="13"/>
        <v>31.589027498469719</v>
      </c>
      <c r="G131" s="1909"/>
      <c r="H131" s="1197">
        <f>H71</f>
        <v>12134.07</v>
      </c>
      <c r="I131" s="479">
        <f t="shared" si="14"/>
        <v>12.987297802457853</v>
      </c>
      <c r="J131" s="1909"/>
    </row>
    <row r="132" spans="1:10" ht="97.5" customHeight="1" x14ac:dyDescent="0.25">
      <c r="A132" s="1907"/>
      <c r="B132" s="1908"/>
      <c r="C132" s="1001" t="s">
        <v>19</v>
      </c>
      <c r="D132" s="1197">
        <f>D72+D127</f>
        <v>73082.41</v>
      </c>
      <c r="E132" s="1197">
        <f>E72+E127</f>
        <v>13841.67</v>
      </c>
      <c r="F132" s="479">
        <f t="shared" si="13"/>
        <v>18.939810550856219</v>
      </c>
      <c r="G132" s="1909"/>
      <c r="H132" s="1197">
        <f>H72+H127</f>
        <v>4781.25</v>
      </c>
      <c r="I132" s="479">
        <f t="shared" si="14"/>
        <v>6.5422719365713311</v>
      </c>
      <c r="J132" s="1909"/>
    </row>
    <row r="133" spans="1:10" ht="99.75" customHeight="1" x14ac:dyDescent="0.25">
      <c r="A133" s="1907"/>
      <c r="B133" s="1908"/>
      <c r="C133" s="1001" t="s">
        <v>1801</v>
      </c>
      <c r="D133" s="1197">
        <f>D73+D91+D128</f>
        <v>1063170.18</v>
      </c>
      <c r="E133" s="1197">
        <f>E73+E91+E128</f>
        <v>342998.45</v>
      </c>
      <c r="F133" s="479">
        <f t="shared" si="13"/>
        <v>32.261857645405371</v>
      </c>
      <c r="G133" s="1909"/>
      <c r="H133" s="1197">
        <f>H73+H91+H128</f>
        <v>313479.69</v>
      </c>
      <c r="I133" s="479">
        <f t="shared" si="14"/>
        <v>29.485372699222999</v>
      </c>
      <c r="J133" s="1909"/>
    </row>
    <row r="134" spans="1:10" ht="56.25" customHeight="1" x14ac:dyDescent="0.25">
      <c r="A134" s="1907"/>
      <c r="B134" s="1908"/>
      <c r="C134" s="1001" t="s">
        <v>24</v>
      </c>
      <c r="D134" s="1197">
        <f>D129</f>
        <v>40178.44</v>
      </c>
      <c r="E134" s="1197">
        <f>E129</f>
        <v>1241</v>
      </c>
      <c r="F134" s="479">
        <f t="shared" si="13"/>
        <v>3.0887212146613954</v>
      </c>
      <c r="G134" s="1909"/>
      <c r="H134" s="1197">
        <f>H129</f>
        <v>1241</v>
      </c>
      <c r="I134" s="479">
        <f t="shared" si="14"/>
        <v>3.0887212146613954</v>
      </c>
      <c r="J134" s="1909"/>
    </row>
    <row r="135" spans="1:10" ht="113.25" customHeight="1" x14ac:dyDescent="0.25">
      <c r="A135" s="1907"/>
      <c r="B135" s="1908"/>
      <c r="C135" s="1001" t="s">
        <v>1725</v>
      </c>
      <c r="D135" s="1197">
        <f>D74</f>
        <v>5854.34</v>
      </c>
      <c r="E135" s="1197">
        <f>E74</f>
        <v>0</v>
      </c>
      <c r="F135" s="479">
        <f t="shared" si="13"/>
        <v>0</v>
      </c>
      <c r="G135" s="1909"/>
      <c r="H135" s="1197">
        <f>H74</f>
        <v>0</v>
      </c>
      <c r="I135" s="479">
        <f t="shared" si="14"/>
        <v>0</v>
      </c>
      <c r="J135" s="1909"/>
    </row>
    <row r="139" spans="1:10" x14ac:dyDescent="0.25">
      <c r="D139" s="1205"/>
      <c r="H139" s="1205"/>
    </row>
    <row r="141" spans="1:10" x14ac:dyDescent="0.25">
      <c r="D141" s="484"/>
    </row>
  </sheetData>
  <mergeCells count="184">
    <mergeCell ref="A1:J1"/>
    <mergeCell ref="A2:J2"/>
    <mergeCell ref="A3:J3"/>
    <mergeCell ref="A4:J4"/>
    <mergeCell ref="A8:J8"/>
    <mergeCell ref="A9:A12"/>
    <mergeCell ref="B9:B12"/>
    <mergeCell ref="G9:G12"/>
    <mergeCell ref="J9:J12"/>
    <mergeCell ref="K13:K14"/>
    <mergeCell ref="C14:C15"/>
    <mergeCell ref="D14:D15"/>
    <mergeCell ref="E14:E15"/>
    <mergeCell ref="A18:A19"/>
    <mergeCell ref="B18:B19"/>
    <mergeCell ref="G18:G19"/>
    <mergeCell ref="J18:J19"/>
    <mergeCell ref="A13:A16"/>
    <mergeCell ref="B13:B16"/>
    <mergeCell ref="F13:F14"/>
    <mergeCell ref="G13:G16"/>
    <mergeCell ref="H13:H14"/>
    <mergeCell ref="I13:I14"/>
    <mergeCell ref="A21:A22"/>
    <mergeCell ref="B21:B22"/>
    <mergeCell ref="G21:G22"/>
    <mergeCell ref="J21:J22"/>
    <mergeCell ref="A23:A24"/>
    <mergeCell ref="B23:B24"/>
    <mergeCell ref="G23:G24"/>
    <mergeCell ref="J23:J24"/>
    <mergeCell ref="J13:J16"/>
    <mergeCell ref="A25:A26"/>
    <mergeCell ref="B25:B26"/>
    <mergeCell ref="G25:G26"/>
    <mergeCell ref="J25:J26"/>
    <mergeCell ref="K25:K27"/>
    <mergeCell ref="A28:A29"/>
    <mergeCell ref="B28:B29"/>
    <mergeCell ref="G28:G29"/>
    <mergeCell ref="J28:J29"/>
    <mergeCell ref="A34:A35"/>
    <mergeCell ref="B34:B35"/>
    <mergeCell ref="G34:G35"/>
    <mergeCell ref="J34:J35"/>
    <mergeCell ref="A36:A37"/>
    <mergeCell ref="B36:B37"/>
    <mergeCell ref="G36:G37"/>
    <mergeCell ref="J36:J37"/>
    <mergeCell ref="A30:A31"/>
    <mergeCell ref="B30:B31"/>
    <mergeCell ref="G30:G31"/>
    <mergeCell ref="J30:J31"/>
    <mergeCell ref="A32:A33"/>
    <mergeCell ref="B32:B33"/>
    <mergeCell ref="G32:G33"/>
    <mergeCell ref="J32:J33"/>
    <mergeCell ref="K39:K45"/>
    <mergeCell ref="A40:A42"/>
    <mergeCell ref="B40:B42"/>
    <mergeCell ref="G40:G42"/>
    <mergeCell ref="J40:J42"/>
    <mergeCell ref="A43:A44"/>
    <mergeCell ref="B43:B44"/>
    <mergeCell ref="G43:G44"/>
    <mergeCell ref="J43:J44"/>
    <mergeCell ref="A54:A57"/>
    <mergeCell ref="B54:B57"/>
    <mergeCell ref="G54:G57"/>
    <mergeCell ref="J54:J57"/>
    <mergeCell ref="J58:J59"/>
    <mergeCell ref="A46:A49"/>
    <mergeCell ref="B46:B49"/>
    <mergeCell ref="G46:G49"/>
    <mergeCell ref="J46:J49"/>
    <mergeCell ref="A50:A53"/>
    <mergeCell ref="B50:B53"/>
    <mergeCell ref="G50:G53"/>
    <mergeCell ref="J50:J53"/>
    <mergeCell ref="G58:G61"/>
    <mergeCell ref="A58:A61"/>
    <mergeCell ref="B58:B61"/>
    <mergeCell ref="G66:G68"/>
    <mergeCell ref="J66:J68"/>
    <mergeCell ref="A70:A74"/>
    <mergeCell ref="B70:B74"/>
    <mergeCell ref="G70:G74"/>
    <mergeCell ref="J70:J74"/>
    <mergeCell ref="J60:J61"/>
    <mergeCell ref="A62:A65"/>
    <mergeCell ref="B62:B65"/>
    <mergeCell ref="G62:G65"/>
    <mergeCell ref="J62:J65"/>
    <mergeCell ref="A66:A69"/>
    <mergeCell ref="B66:B69"/>
    <mergeCell ref="A75:J75"/>
    <mergeCell ref="A77:A78"/>
    <mergeCell ref="B77:B78"/>
    <mergeCell ref="C77:C78"/>
    <mergeCell ref="D77:D78"/>
    <mergeCell ref="E77:E78"/>
    <mergeCell ref="F77:F78"/>
    <mergeCell ref="G77:G78"/>
    <mergeCell ref="H77:H78"/>
    <mergeCell ref="I77:I78"/>
    <mergeCell ref="J77:J78"/>
    <mergeCell ref="J79:J80"/>
    <mergeCell ref="A81:A82"/>
    <mergeCell ref="B81:B82"/>
    <mergeCell ref="G81:G82"/>
    <mergeCell ref="J81:J82"/>
    <mergeCell ref="A85:A86"/>
    <mergeCell ref="B85:B86"/>
    <mergeCell ref="C85:C86"/>
    <mergeCell ref="D85:D86"/>
    <mergeCell ref="E85:E86"/>
    <mergeCell ref="F85:F86"/>
    <mergeCell ref="G85:G86"/>
    <mergeCell ref="H85:H86"/>
    <mergeCell ref="I85:I86"/>
    <mergeCell ref="J85:J86"/>
    <mergeCell ref="A79:A80"/>
    <mergeCell ref="B79:B80"/>
    <mergeCell ref="C79:C80"/>
    <mergeCell ref="D79:D80"/>
    <mergeCell ref="E79:E80"/>
    <mergeCell ref="F79:F80"/>
    <mergeCell ref="G79:G80"/>
    <mergeCell ref="H79:H80"/>
    <mergeCell ref="I79:I80"/>
    <mergeCell ref="A93:A96"/>
    <mergeCell ref="B93:B96"/>
    <mergeCell ref="G93:G96"/>
    <mergeCell ref="J93:J96"/>
    <mergeCell ref="A105:A108"/>
    <mergeCell ref="B105:B108"/>
    <mergeCell ref="G105:G108"/>
    <mergeCell ref="J105:J108"/>
    <mergeCell ref="A97:A100"/>
    <mergeCell ref="B97:B100"/>
    <mergeCell ref="G97:G100"/>
    <mergeCell ref="J97:J100"/>
    <mergeCell ref="A101:A104"/>
    <mergeCell ref="B101:B104"/>
    <mergeCell ref="G101:G104"/>
    <mergeCell ref="J101:J104"/>
    <mergeCell ref="A87:A88"/>
    <mergeCell ref="B87:B88"/>
    <mergeCell ref="G87:G88"/>
    <mergeCell ref="J87:J88"/>
    <mergeCell ref="A89:A90"/>
    <mergeCell ref="B89:B90"/>
    <mergeCell ref="G89:G90"/>
    <mergeCell ref="J89:J90"/>
    <mergeCell ref="A92:J92"/>
    <mergeCell ref="C113:J113"/>
    <mergeCell ref="A114:A115"/>
    <mergeCell ref="B114:B115"/>
    <mergeCell ref="G114:G115"/>
    <mergeCell ref="J114:J115"/>
    <mergeCell ref="A109:A111"/>
    <mergeCell ref="B109:B111"/>
    <mergeCell ref="G109:G111"/>
    <mergeCell ref="J109:J111"/>
    <mergeCell ref="G116:G118"/>
    <mergeCell ref="J116:J118"/>
    <mergeCell ref="A117:A118"/>
    <mergeCell ref="B117:B118"/>
    <mergeCell ref="A126:A129"/>
    <mergeCell ref="B126:B129"/>
    <mergeCell ref="G126:G129"/>
    <mergeCell ref="J126:J129"/>
    <mergeCell ref="A130:A135"/>
    <mergeCell ref="B130:B135"/>
    <mergeCell ref="G130:G135"/>
    <mergeCell ref="J130:J135"/>
    <mergeCell ref="A119:A120"/>
    <mergeCell ref="B119:B120"/>
    <mergeCell ref="G119:G120"/>
    <mergeCell ref="J119:J120"/>
    <mergeCell ref="A123:A125"/>
    <mergeCell ref="B123:B125"/>
    <mergeCell ref="G123:G125"/>
    <mergeCell ref="J123:J125"/>
  </mergeCells>
  <pageMargins left="0.78740157480314965" right="0.39370078740157483" top="0.78740157480314965" bottom="0.78740157480314965" header="0.19685039370078741" footer="0.39370078740157483"/>
  <pageSetup paperSize="9" scale="62" firstPageNumber="218" fitToWidth="0" fitToHeight="0" orientation="landscape" useFirstPageNumber="1" r:id="rId1"/>
  <headerFooter>
    <oddFooter>&amp;R&amp;"Arial,обычный"&amp;14&amp;P</oddFooter>
  </headerFooter>
  <rowBreaks count="11" manualBreakCount="11">
    <brk id="24" max="16383" man="1"/>
    <brk id="53" max="16383" man="1"/>
    <brk id="61" max="16383" man="1"/>
    <brk id="69" max="16383" man="1"/>
    <brk id="80" max="16383" man="1"/>
    <brk id="84" max="16383" man="1"/>
    <brk id="88" max="16383" man="1"/>
    <brk id="108" max="16383" man="1"/>
    <brk id="118" max="16383" man="1"/>
    <brk id="125" max="16383" man="1"/>
    <brk id="1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2:J88"/>
  <sheetViews>
    <sheetView topLeftCell="A13" zoomScale="60" zoomScaleNormal="60" zoomScalePageLayoutView="75" workbookViewId="0">
      <selection activeCell="F19" sqref="F19:J19"/>
    </sheetView>
  </sheetViews>
  <sheetFormatPr defaultColWidth="7.5703125" defaultRowHeight="18" x14ac:dyDescent="0.25"/>
  <cols>
    <col min="1" max="1" width="8.7109375" style="258" customWidth="1"/>
    <col min="2" max="2" width="45.7109375" style="259" customWidth="1"/>
    <col min="3" max="3" width="15.7109375" style="260" customWidth="1"/>
    <col min="4" max="4" width="17.7109375" style="261" customWidth="1"/>
    <col min="5" max="5" width="17.7109375" style="262" customWidth="1"/>
    <col min="6" max="6" width="12.7109375" style="262" customWidth="1"/>
    <col min="7" max="7" width="35.7109375" style="259" customWidth="1"/>
    <col min="8" max="8" width="17.7109375" style="263" customWidth="1"/>
    <col min="9" max="9" width="12.7109375" style="262" customWidth="1"/>
    <col min="10" max="10" width="30.7109375" style="259" customWidth="1"/>
    <col min="11" max="11" width="7.5703125" style="263"/>
    <col min="12" max="12" width="23.7109375" style="263" customWidth="1"/>
    <col min="13" max="13" width="30.85546875" style="263" customWidth="1"/>
    <col min="14" max="256" width="7.5703125" style="263"/>
    <col min="257" max="257" width="10.140625" style="263" customWidth="1"/>
    <col min="258" max="258" width="45.7109375" style="263" customWidth="1"/>
    <col min="259" max="259" width="15.7109375" style="263" customWidth="1"/>
    <col min="260" max="261" width="17.7109375" style="263" customWidth="1"/>
    <col min="262" max="262" width="15.28515625" style="263" customWidth="1"/>
    <col min="263" max="263" width="35.7109375" style="263" customWidth="1"/>
    <col min="264" max="264" width="17.7109375" style="263" customWidth="1"/>
    <col min="265" max="265" width="15.28515625" style="263" customWidth="1"/>
    <col min="266" max="266" width="30.7109375" style="263" customWidth="1"/>
    <col min="267" max="267" width="7.5703125" style="263"/>
    <col min="268" max="268" width="23.7109375" style="263" customWidth="1"/>
    <col min="269" max="269" width="30.85546875" style="263" customWidth="1"/>
    <col min="270" max="512" width="7.5703125" style="263"/>
    <col min="513" max="513" width="10.140625" style="263" customWidth="1"/>
    <col min="514" max="514" width="45.7109375" style="263" customWidth="1"/>
    <col min="515" max="515" width="15.7109375" style="263" customWidth="1"/>
    <col min="516" max="517" width="17.7109375" style="263" customWidth="1"/>
    <col min="518" max="518" width="15.28515625" style="263" customWidth="1"/>
    <col min="519" max="519" width="35.7109375" style="263" customWidth="1"/>
    <col min="520" max="520" width="17.7109375" style="263" customWidth="1"/>
    <col min="521" max="521" width="15.28515625" style="263" customWidth="1"/>
    <col min="522" max="522" width="30.7109375" style="263" customWidth="1"/>
    <col min="523" max="523" width="7.5703125" style="263"/>
    <col min="524" max="524" width="23.7109375" style="263" customWidth="1"/>
    <col min="525" max="525" width="30.85546875" style="263" customWidth="1"/>
    <col min="526" max="768" width="7.5703125" style="263"/>
    <col min="769" max="769" width="10.140625" style="263" customWidth="1"/>
    <col min="770" max="770" width="45.7109375" style="263" customWidth="1"/>
    <col min="771" max="771" width="15.7109375" style="263" customWidth="1"/>
    <col min="772" max="773" width="17.7109375" style="263" customWidth="1"/>
    <col min="774" max="774" width="15.28515625" style="263" customWidth="1"/>
    <col min="775" max="775" width="35.7109375" style="263" customWidth="1"/>
    <col min="776" max="776" width="17.7109375" style="263" customWidth="1"/>
    <col min="777" max="777" width="15.28515625" style="263" customWidth="1"/>
    <col min="778" max="778" width="30.7109375" style="263" customWidth="1"/>
    <col min="779" max="779" width="7.5703125" style="263"/>
    <col min="780" max="780" width="23.7109375" style="263" customWidth="1"/>
    <col min="781" max="781" width="30.85546875" style="263" customWidth="1"/>
    <col min="782" max="1024" width="7.5703125" style="263"/>
    <col min="1025" max="1025" width="10.140625" style="263" customWidth="1"/>
    <col min="1026" max="1026" width="45.7109375" style="263" customWidth="1"/>
    <col min="1027" max="1027" width="15.7109375" style="263" customWidth="1"/>
    <col min="1028" max="1029" width="17.7109375" style="263" customWidth="1"/>
    <col min="1030" max="1030" width="15.28515625" style="263" customWidth="1"/>
    <col min="1031" max="1031" width="35.7109375" style="263" customWidth="1"/>
    <col min="1032" max="1032" width="17.7109375" style="263" customWidth="1"/>
    <col min="1033" max="1033" width="15.28515625" style="263" customWidth="1"/>
    <col min="1034" max="1034" width="30.7109375" style="263" customWidth="1"/>
    <col min="1035" max="1035" width="7.5703125" style="263"/>
    <col min="1036" max="1036" width="23.7109375" style="263" customWidth="1"/>
    <col min="1037" max="1037" width="30.85546875" style="263" customWidth="1"/>
    <col min="1038" max="1280" width="7.5703125" style="263"/>
    <col min="1281" max="1281" width="10.140625" style="263" customWidth="1"/>
    <col min="1282" max="1282" width="45.7109375" style="263" customWidth="1"/>
    <col min="1283" max="1283" width="15.7109375" style="263" customWidth="1"/>
    <col min="1284" max="1285" width="17.7109375" style="263" customWidth="1"/>
    <col min="1286" max="1286" width="15.28515625" style="263" customWidth="1"/>
    <col min="1287" max="1287" width="35.7109375" style="263" customWidth="1"/>
    <col min="1288" max="1288" width="17.7109375" style="263" customWidth="1"/>
    <col min="1289" max="1289" width="15.28515625" style="263" customWidth="1"/>
    <col min="1290" max="1290" width="30.7109375" style="263" customWidth="1"/>
    <col min="1291" max="1291" width="7.5703125" style="263"/>
    <col min="1292" max="1292" width="23.7109375" style="263" customWidth="1"/>
    <col min="1293" max="1293" width="30.85546875" style="263" customWidth="1"/>
    <col min="1294" max="1536" width="7.5703125" style="263"/>
    <col min="1537" max="1537" width="10.140625" style="263" customWidth="1"/>
    <col min="1538" max="1538" width="45.7109375" style="263" customWidth="1"/>
    <col min="1539" max="1539" width="15.7109375" style="263" customWidth="1"/>
    <col min="1540" max="1541" width="17.7109375" style="263" customWidth="1"/>
    <col min="1542" max="1542" width="15.28515625" style="263" customWidth="1"/>
    <col min="1543" max="1543" width="35.7109375" style="263" customWidth="1"/>
    <col min="1544" max="1544" width="17.7109375" style="263" customWidth="1"/>
    <col min="1545" max="1545" width="15.28515625" style="263" customWidth="1"/>
    <col min="1546" max="1546" width="30.7109375" style="263" customWidth="1"/>
    <col min="1547" max="1547" width="7.5703125" style="263"/>
    <col min="1548" max="1548" width="23.7109375" style="263" customWidth="1"/>
    <col min="1549" max="1549" width="30.85546875" style="263" customWidth="1"/>
    <col min="1550" max="1792" width="7.5703125" style="263"/>
    <col min="1793" max="1793" width="10.140625" style="263" customWidth="1"/>
    <col min="1794" max="1794" width="45.7109375" style="263" customWidth="1"/>
    <col min="1795" max="1795" width="15.7109375" style="263" customWidth="1"/>
    <col min="1796" max="1797" width="17.7109375" style="263" customWidth="1"/>
    <col min="1798" max="1798" width="15.28515625" style="263" customWidth="1"/>
    <col min="1799" max="1799" width="35.7109375" style="263" customWidth="1"/>
    <col min="1800" max="1800" width="17.7109375" style="263" customWidth="1"/>
    <col min="1801" max="1801" width="15.28515625" style="263" customWidth="1"/>
    <col min="1802" max="1802" width="30.7109375" style="263" customWidth="1"/>
    <col min="1803" max="1803" width="7.5703125" style="263"/>
    <col min="1804" max="1804" width="23.7109375" style="263" customWidth="1"/>
    <col min="1805" max="1805" width="30.85546875" style="263" customWidth="1"/>
    <col min="1806" max="2048" width="7.5703125" style="263"/>
    <col min="2049" max="2049" width="10.140625" style="263" customWidth="1"/>
    <col min="2050" max="2050" width="45.7109375" style="263" customWidth="1"/>
    <col min="2051" max="2051" width="15.7109375" style="263" customWidth="1"/>
    <col min="2052" max="2053" width="17.7109375" style="263" customWidth="1"/>
    <col min="2054" max="2054" width="15.28515625" style="263" customWidth="1"/>
    <col min="2055" max="2055" width="35.7109375" style="263" customWidth="1"/>
    <col min="2056" max="2056" width="17.7109375" style="263" customWidth="1"/>
    <col min="2057" max="2057" width="15.28515625" style="263" customWidth="1"/>
    <col min="2058" max="2058" width="30.7109375" style="263" customWidth="1"/>
    <col min="2059" max="2059" width="7.5703125" style="263"/>
    <col min="2060" max="2060" width="23.7109375" style="263" customWidth="1"/>
    <col min="2061" max="2061" width="30.85546875" style="263" customWidth="1"/>
    <col min="2062" max="2304" width="7.5703125" style="263"/>
    <col min="2305" max="2305" width="10.140625" style="263" customWidth="1"/>
    <col min="2306" max="2306" width="45.7109375" style="263" customWidth="1"/>
    <col min="2307" max="2307" width="15.7109375" style="263" customWidth="1"/>
    <col min="2308" max="2309" width="17.7109375" style="263" customWidth="1"/>
    <col min="2310" max="2310" width="15.28515625" style="263" customWidth="1"/>
    <col min="2311" max="2311" width="35.7109375" style="263" customWidth="1"/>
    <col min="2312" max="2312" width="17.7109375" style="263" customWidth="1"/>
    <col min="2313" max="2313" width="15.28515625" style="263" customWidth="1"/>
    <col min="2314" max="2314" width="30.7109375" style="263" customWidth="1"/>
    <col min="2315" max="2315" width="7.5703125" style="263"/>
    <col min="2316" max="2316" width="23.7109375" style="263" customWidth="1"/>
    <col min="2317" max="2317" width="30.85546875" style="263" customWidth="1"/>
    <col min="2318" max="2560" width="7.5703125" style="263"/>
    <col min="2561" max="2561" width="10.140625" style="263" customWidth="1"/>
    <col min="2562" max="2562" width="45.7109375" style="263" customWidth="1"/>
    <col min="2563" max="2563" width="15.7109375" style="263" customWidth="1"/>
    <col min="2564" max="2565" width="17.7109375" style="263" customWidth="1"/>
    <col min="2566" max="2566" width="15.28515625" style="263" customWidth="1"/>
    <col min="2567" max="2567" width="35.7109375" style="263" customWidth="1"/>
    <col min="2568" max="2568" width="17.7109375" style="263" customWidth="1"/>
    <col min="2569" max="2569" width="15.28515625" style="263" customWidth="1"/>
    <col min="2570" max="2570" width="30.7109375" style="263" customWidth="1"/>
    <col min="2571" max="2571" width="7.5703125" style="263"/>
    <col min="2572" max="2572" width="23.7109375" style="263" customWidth="1"/>
    <col min="2573" max="2573" width="30.85546875" style="263" customWidth="1"/>
    <col min="2574" max="2816" width="7.5703125" style="263"/>
    <col min="2817" max="2817" width="10.140625" style="263" customWidth="1"/>
    <col min="2818" max="2818" width="45.7109375" style="263" customWidth="1"/>
    <col min="2819" max="2819" width="15.7109375" style="263" customWidth="1"/>
    <col min="2820" max="2821" width="17.7109375" style="263" customWidth="1"/>
    <col min="2822" max="2822" width="15.28515625" style="263" customWidth="1"/>
    <col min="2823" max="2823" width="35.7109375" style="263" customWidth="1"/>
    <col min="2824" max="2824" width="17.7109375" style="263" customWidth="1"/>
    <col min="2825" max="2825" width="15.28515625" style="263" customWidth="1"/>
    <col min="2826" max="2826" width="30.7109375" style="263" customWidth="1"/>
    <col min="2827" max="2827" width="7.5703125" style="263"/>
    <col min="2828" max="2828" width="23.7109375" style="263" customWidth="1"/>
    <col min="2829" max="2829" width="30.85546875" style="263" customWidth="1"/>
    <col min="2830" max="3072" width="7.5703125" style="263"/>
    <col min="3073" max="3073" width="10.140625" style="263" customWidth="1"/>
    <col min="3074" max="3074" width="45.7109375" style="263" customWidth="1"/>
    <col min="3075" max="3075" width="15.7109375" style="263" customWidth="1"/>
    <col min="3076" max="3077" width="17.7109375" style="263" customWidth="1"/>
    <col min="3078" max="3078" width="15.28515625" style="263" customWidth="1"/>
    <col min="3079" max="3079" width="35.7109375" style="263" customWidth="1"/>
    <col min="3080" max="3080" width="17.7109375" style="263" customWidth="1"/>
    <col min="3081" max="3081" width="15.28515625" style="263" customWidth="1"/>
    <col min="3082" max="3082" width="30.7109375" style="263" customWidth="1"/>
    <col min="3083" max="3083" width="7.5703125" style="263"/>
    <col min="3084" max="3084" width="23.7109375" style="263" customWidth="1"/>
    <col min="3085" max="3085" width="30.85546875" style="263" customWidth="1"/>
    <col min="3086" max="3328" width="7.5703125" style="263"/>
    <col min="3329" max="3329" width="10.140625" style="263" customWidth="1"/>
    <col min="3330" max="3330" width="45.7109375" style="263" customWidth="1"/>
    <col min="3331" max="3331" width="15.7109375" style="263" customWidth="1"/>
    <col min="3332" max="3333" width="17.7109375" style="263" customWidth="1"/>
    <col min="3334" max="3334" width="15.28515625" style="263" customWidth="1"/>
    <col min="3335" max="3335" width="35.7109375" style="263" customWidth="1"/>
    <col min="3336" max="3336" width="17.7109375" style="263" customWidth="1"/>
    <col min="3337" max="3337" width="15.28515625" style="263" customWidth="1"/>
    <col min="3338" max="3338" width="30.7109375" style="263" customWidth="1"/>
    <col min="3339" max="3339" width="7.5703125" style="263"/>
    <col min="3340" max="3340" width="23.7109375" style="263" customWidth="1"/>
    <col min="3341" max="3341" width="30.85546875" style="263" customWidth="1"/>
    <col min="3342" max="3584" width="7.5703125" style="263"/>
    <col min="3585" max="3585" width="10.140625" style="263" customWidth="1"/>
    <col min="3586" max="3586" width="45.7109375" style="263" customWidth="1"/>
    <col min="3587" max="3587" width="15.7109375" style="263" customWidth="1"/>
    <col min="3588" max="3589" width="17.7109375" style="263" customWidth="1"/>
    <col min="3590" max="3590" width="15.28515625" style="263" customWidth="1"/>
    <col min="3591" max="3591" width="35.7109375" style="263" customWidth="1"/>
    <col min="3592" max="3592" width="17.7109375" style="263" customWidth="1"/>
    <col min="3593" max="3593" width="15.28515625" style="263" customWidth="1"/>
    <col min="3594" max="3594" width="30.7109375" style="263" customWidth="1"/>
    <col min="3595" max="3595" width="7.5703125" style="263"/>
    <col min="3596" max="3596" width="23.7109375" style="263" customWidth="1"/>
    <col min="3597" max="3597" width="30.85546875" style="263" customWidth="1"/>
    <col min="3598" max="3840" width="7.5703125" style="263"/>
    <col min="3841" max="3841" width="10.140625" style="263" customWidth="1"/>
    <col min="3842" max="3842" width="45.7109375" style="263" customWidth="1"/>
    <col min="3843" max="3843" width="15.7109375" style="263" customWidth="1"/>
    <col min="3844" max="3845" width="17.7109375" style="263" customWidth="1"/>
    <col min="3846" max="3846" width="15.28515625" style="263" customWidth="1"/>
    <col min="3847" max="3847" width="35.7109375" style="263" customWidth="1"/>
    <col min="3848" max="3848" width="17.7109375" style="263" customWidth="1"/>
    <col min="3849" max="3849" width="15.28515625" style="263" customWidth="1"/>
    <col min="3850" max="3850" width="30.7109375" style="263" customWidth="1"/>
    <col min="3851" max="3851" width="7.5703125" style="263"/>
    <col min="3852" max="3852" width="23.7109375" style="263" customWidth="1"/>
    <col min="3853" max="3853" width="30.85546875" style="263" customWidth="1"/>
    <col min="3854" max="4096" width="7.5703125" style="263"/>
    <col min="4097" max="4097" width="10.140625" style="263" customWidth="1"/>
    <col min="4098" max="4098" width="45.7109375" style="263" customWidth="1"/>
    <col min="4099" max="4099" width="15.7109375" style="263" customWidth="1"/>
    <col min="4100" max="4101" width="17.7109375" style="263" customWidth="1"/>
    <col min="4102" max="4102" width="15.28515625" style="263" customWidth="1"/>
    <col min="4103" max="4103" width="35.7109375" style="263" customWidth="1"/>
    <col min="4104" max="4104" width="17.7109375" style="263" customWidth="1"/>
    <col min="4105" max="4105" width="15.28515625" style="263" customWidth="1"/>
    <col min="4106" max="4106" width="30.7109375" style="263" customWidth="1"/>
    <col min="4107" max="4107" width="7.5703125" style="263"/>
    <col min="4108" max="4108" width="23.7109375" style="263" customWidth="1"/>
    <col min="4109" max="4109" width="30.85546875" style="263" customWidth="1"/>
    <col min="4110" max="4352" width="7.5703125" style="263"/>
    <col min="4353" max="4353" width="10.140625" style="263" customWidth="1"/>
    <col min="4354" max="4354" width="45.7109375" style="263" customWidth="1"/>
    <col min="4355" max="4355" width="15.7109375" style="263" customWidth="1"/>
    <col min="4356" max="4357" width="17.7109375" style="263" customWidth="1"/>
    <col min="4358" max="4358" width="15.28515625" style="263" customWidth="1"/>
    <col min="4359" max="4359" width="35.7109375" style="263" customWidth="1"/>
    <col min="4360" max="4360" width="17.7109375" style="263" customWidth="1"/>
    <col min="4361" max="4361" width="15.28515625" style="263" customWidth="1"/>
    <col min="4362" max="4362" width="30.7109375" style="263" customWidth="1"/>
    <col min="4363" max="4363" width="7.5703125" style="263"/>
    <col min="4364" max="4364" width="23.7109375" style="263" customWidth="1"/>
    <col min="4365" max="4365" width="30.85546875" style="263" customWidth="1"/>
    <col min="4366" max="4608" width="7.5703125" style="263"/>
    <col min="4609" max="4609" width="10.140625" style="263" customWidth="1"/>
    <col min="4610" max="4610" width="45.7109375" style="263" customWidth="1"/>
    <col min="4611" max="4611" width="15.7109375" style="263" customWidth="1"/>
    <col min="4612" max="4613" width="17.7109375" style="263" customWidth="1"/>
    <col min="4614" max="4614" width="15.28515625" style="263" customWidth="1"/>
    <col min="4615" max="4615" width="35.7109375" style="263" customWidth="1"/>
    <col min="4616" max="4616" width="17.7109375" style="263" customWidth="1"/>
    <col min="4617" max="4617" width="15.28515625" style="263" customWidth="1"/>
    <col min="4618" max="4618" width="30.7109375" style="263" customWidth="1"/>
    <col min="4619" max="4619" width="7.5703125" style="263"/>
    <col min="4620" max="4620" width="23.7109375" style="263" customWidth="1"/>
    <col min="4621" max="4621" width="30.85546875" style="263" customWidth="1"/>
    <col min="4622" max="4864" width="7.5703125" style="263"/>
    <col min="4865" max="4865" width="10.140625" style="263" customWidth="1"/>
    <col min="4866" max="4866" width="45.7109375" style="263" customWidth="1"/>
    <col min="4867" max="4867" width="15.7109375" style="263" customWidth="1"/>
    <col min="4868" max="4869" width="17.7109375" style="263" customWidth="1"/>
    <col min="4870" max="4870" width="15.28515625" style="263" customWidth="1"/>
    <col min="4871" max="4871" width="35.7109375" style="263" customWidth="1"/>
    <col min="4872" max="4872" width="17.7109375" style="263" customWidth="1"/>
    <col min="4873" max="4873" width="15.28515625" style="263" customWidth="1"/>
    <col min="4874" max="4874" width="30.7109375" style="263" customWidth="1"/>
    <col min="4875" max="4875" width="7.5703125" style="263"/>
    <col min="4876" max="4876" width="23.7109375" style="263" customWidth="1"/>
    <col min="4877" max="4877" width="30.85546875" style="263" customWidth="1"/>
    <col min="4878" max="5120" width="7.5703125" style="263"/>
    <col min="5121" max="5121" width="10.140625" style="263" customWidth="1"/>
    <col min="5122" max="5122" width="45.7109375" style="263" customWidth="1"/>
    <col min="5123" max="5123" width="15.7109375" style="263" customWidth="1"/>
    <col min="5124" max="5125" width="17.7109375" style="263" customWidth="1"/>
    <col min="5126" max="5126" width="15.28515625" style="263" customWidth="1"/>
    <col min="5127" max="5127" width="35.7109375" style="263" customWidth="1"/>
    <col min="5128" max="5128" width="17.7109375" style="263" customWidth="1"/>
    <col min="5129" max="5129" width="15.28515625" style="263" customWidth="1"/>
    <col min="5130" max="5130" width="30.7109375" style="263" customWidth="1"/>
    <col min="5131" max="5131" width="7.5703125" style="263"/>
    <col min="5132" max="5132" width="23.7109375" style="263" customWidth="1"/>
    <col min="5133" max="5133" width="30.85546875" style="263" customWidth="1"/>
    <col min="5134" max="5376" width="7.5703125" style="263"/>
    <col min="5377" max="5377" width="10.140625" style="263" customWidth="1"/>
    <col min="5378" max="5378" width="45.7109375" style="263" customWidth="1"/>
    <col min="5379" max="5379" width="15.7109375" style="263" customWidth="1"/>
    <col min="5380" max="5381" width="17.7109375" style="263" customWidth="1"/>
    <col min="5382" max="5382" width="15.28515625" style="263" customWidth="1"/>
    <col min="5383" max="5383" width="35.7109375" style="263" customWidth="1"/>
    <col min="5384" max="5384" width="17.7109375" style="263" customWidth="1"/>
    <col min="5385" max="5385" width="15.28515625" style="263" customWidth="1"/>
    <col min="5386" max="5386" width="30.7109375" style="263" customWidth="1"/>
    <col min="5387" max="5387" width="7.5703125" style="263"/>
    <col min="5388" max="5388" width="23.7109375" style="263" customWidth="1"/>
    <col min="5389" max="5389" width="30.85546875" style="263" customWidth="1"/>
    <col min="5390" max="5632" width="7.5703125" style="263"/>
    <col min="5633" max="5633" width="10.140625" style="263" customWidth="1"/>
    <col min="5634" max="5634" width="45.7109375" style="263" customWidth="1"/>
    <col min="5635" max="5635" width="15.7109375" style="263" customWidth="1"/>
    <col min="5636" max="5637" width="17.7109375" style="263" customWidth="1"/>
    <col min="5638" max="5638" width="15.28515625" style="263" customWidth="1"/>
    <col min="5639" max="5639" width="35.7109375" style="263" customWidth="1"/>
    <col min="5640" max="5640" width="17.7109375" style="263" customWidth="1"/>
    <col min="5641" max="5641" width="15.28515625" style="263" customWidth="1"/>
    <col min="5642" max="5642" width="30.7109375" style="263" customWidth="1"/>
    <col min="5643" max="5643" width="7.5703125" style="263"/>
    <col min="5644" max="5644" width="23.7109375" style="263" customWidth="1"/>
    <col min="5645" max="5645" width="30.85546875" style="263" customWidth="1"/>
    <col min="5646" max="5888" width="7.5703125" style="263"/>
    <col min="5889" max="5889" width="10.140625" style="263" customWidth="1"/>
    <col min="5890" max="5890" width="45.7109375" style="263" customWidth="1"/>
    <col min="5891" max="5891" width="15.7109375" style="263" customWidth="1"/>
    <col min="5892" max="5893" width="17.7109375" style="263" customWidth="1"/>
    <col min="5894" max="5894" width="15.28515625" style="263" customWidth="1"/>
    <col min="5895" max="5895" width="35.7109375" style="263" customWidth="1"/>
    <col min="5896" max="5896" width="17.7109375" style="263" customWidth="1"/>
    <col min="5897" max="5897" width="15.28515625" style="263" customWidth="1"/>
    <col min="5898" max="5898" width="30.7109375" style="263" customWidth="1"/>
    <col min="5899" max="5899" width="7.5703125" style="263"/>
    <col min="5900" max="5900" width="23.7109375" style="263" customWidth="1"/>
    <col min="5901" max="5901" width="30.85546875" style="263" customWidth="1"/>
    <col min="5902" max="6144" width="7.5703125" style="263"/>
    <col min="6145" max="6145" width="10.140625" style="263" customWidth="1"/>
    <col min="6146" max="6146" width="45.7109375" style="263" customWidth="1"/>
    <col min="6147" max="6147" width="15.7109375" style="263" customWidth="1"/>
    <col min="6148" max="6149" width="17.7109375" style="263" customWidth="1"/>
    <col min="6150" max="6150" width="15.28515625" style="263" customWidth="1"/>
    <col min="6151" max="6151" width="35.7109375" style="263" customWidth="1"/>
    <col min="6152" max="6152" width="17.7109375" style="263" customWidth="1"/>
    <col min="6153" max="6153" width="15.28515625" style="263" customWidth="1"/>
    <col min="6154" max="6154" width="30.7109375" style="263" customWidth="1"/>
    <col min="6155" max="6155" width="7.5703125" style="263"/>
    <col min="6156" max="6156" width="23.7109375" style="263" customWidth="1"/>
    <col min="6157" max="6157" width="30.85546875" style="263" customWidth="1"/>
    <col min="6158" max="6400" width="7.5703125" style="263"/>
    <col min="6401" max="6401" width="10.140625" style="263" customWidth="1"/>
    <col min="6402" max="6402" width="45.7109375" style="263" customWidth="1"/>
    <col min="6403" max="6403" width="15.7109375" style="263" customWidth="1"/>
    <col min="6404" max="6405" width="17.7109375" style="263" customWidth="1"/>
    <col min="6406" max="6406" width="15.28515625" style="263" customWidth="1"/>
    <col min="6407" max="6407" width="35.7109375" style="263" customWidth="1"/>
    <col min="6408" max="6408" width="17.7109375" style="263" customWidth="1"/>
    <col min="6409" max="6409" width="15.28515625" style="263" customWidth="1"/>
    <col min="6410" max="6410" width="30.7109375" style="263" customWidth="1"/>
    <col min="6411" max="6411" width="7.5703125" style="263"/>
    <col min="6412" max="6412" width="23.7109375" style="263" customWidth="1"/>
    <col min="6413" max="6413" width="30.85546875" style="263" customWidth="1"/>
    <col min="6414" max="6656" width="7.5703125" style="263"/>
    <col min="6657" max="6657" width="10.140625" style="263" customWidth="1"/>
    <col min="6658" max="6658" width="45.7109375" style="263" customWidth="1"/>
    <col min="6659" max="6659" width="15.7109375" style="263" customWidth="1"/>
    <col min="6660" max="6661" width="17.7109375" style="263" customWidth="1"/>
    <col min="6662" max="6662" width="15.28515625" style="263" customWidth="1"/>
    <col min="6663" max="6663" width="35.7109375" style="263" customWidth="1"/>
    <col min="6664" max="6664" width="17.7109375" style="263" customWidth="1"/>
    <col min="6665" max="6665" width="15.28515625" style="263" customWidth="1"/>
    <col min="6666" max="6666" width="30.7109375" style="263" customWidth="1"/>
    <col min="6667" max="6667" width="7.5703125" style="263"/>
    <col min="6668" max="6668" width="23.7109375" style="263" customWidth="1"/>
    <col min="6669" max="6669" width="30.85546875" style="263" customWidth="1"/>
    <col min="6670" max="6912" width="7.5703125" style="263"/>
    <col min="6913" max="6913" width="10.140625" style="263" customWidth="1"/>
    <col min="6914" max="6914" width="45.7109375" style="263" customWidth="1"/>
    <col min="6915" max="6915" width="15.7109375" style="263" customWidth="1"/>
    <col min="6916" max="6917" width="17.7109375" style="263" customWidth="1"/>
    <col min="6918" max="6918" width="15.28515625" style="263" customWidth="1"/>
    <col min="6919" max="6919" width="35.7109375" style="263" customWidth="1"/>
    <col min="6920" max="6920" width="17.7109375" style="263" customWidth="1"/>
    <col min="6921" max="6921" width="15.28515625" style="263" customWidth="1"/>
    <col min="6922" max="6922" width="30.7109375" style="263" customWidth="1"/>
    <col min="6923" max="6923" width="7.5703125" style="263"/>
    <col min="6924" max="6924" width="23.7109375" style="263" customWidth="1"/>
    <col min="6925" max="6925" width="30.85546875" style="263" customWidth="1"/>
    <col min="6926" max="7168" width="7.5703125" style="263"/>
    <col min="7169" max="7169" width="10.140625" style="263" customWidth="1"/>
    <col min="7170" max="7170" width="45.7109375" style="263" customWidth="1"/>
    <col min="7171" max="7171" width="15.7109375" style="263" customWidth="1"/>
    <col min="7172" max="7173" width="17.7109375" style="263" customWidth="1"/>
    <col min="7174" max="7174" width="15.28515625" style="263" customWidth="1"/>
    <col min="7175" max="7175" width="35.7109375" style="263" customWidth="1"/>
    <col min="7176" max="7176" width="17.7109375" style="263" customWidth="1"/>
    <col min="7177" max="7177" width="15.28515625" style="263" customWidth="1"/>
    <col min="7178" max="7178" width="30.7109375" style="263" customWidth="1"/>
    <col min="7179" max="7179" width="7.5703125" style="263"/>
    <col min="7180" max="7180" width="23.7109375" style="263" customWidth="1"/>
    <col min="7181" max="7181" width="30.85546875" style="263" customWidth="1"/>
    <col min="7182" max="7424" width="7.5703125" style="263"/>
    <col min="7425" max="7425" width="10.140625" style="263" customWidth="1"/>
    <col min="7426" max="7426" width="45.7109375" style="263" customWidth="1"/>
    <col min="7427" max="7427" width="15.7109375" style="263" customWidth="1"/>
    <col min="7428" max="7429" width="17.7109375" style="263" customWidth="1"/>
    <col min="7430" max="7430" width="15.28515625" style="263" customWidth="1"/>
    <col min="7431" max="7431" width="35.7109375" style="263" customWidth="1"/>
    <col min="7432" max="7432" width="17.7109375" style="263" customWidth="1"/>
    <col min="7433" max="7433" width="15.28515625" style="263" customWidth="1"/>
    <col min="7434" max="7434" width="30.7109375" style="263" customWidth="1"/>
    <col min="7435" max="7435" width="7.5703125" style="263"/>
    <col min="7436" max="7436" width="23.7109375" style="263" customWidth="1"/>
    <col min="7437" max="7437" width="30.85546875" style="263" customWidth="1"/>
    <col min="7438" max="7680" width="7.5703125" style="263"/>
    <col min="7681" max="7681" width="10.140625" style="263" customWidth="1"/>
    <col min="7682" max="7682" width="45.7109375" style="263" customWidth="1"/>
    <col min="7683" max="7683" width="15.7109375" style="263" customWidth="1"/>
    <col min="7684" max="7685" width="17.7109375" style="263" customWidth="1"/>
    <col min="7686" max="7686" width="15.28515625" style="263" customWidth="1"/>
    <col min="7687" max="7687" width="35.7109375" style="263" customWidth="1"/>
    <col min="7688" max="7688" width="17.7109375" style="263" customWidth="1"/>
    <col min="7689" max="7689" width="15.28515625" style="263" customWidth="1"/>
    <col min="7690" max="7690" width="30.7109375" style="263" customWidth="1"/>
    <col min="7691" max="7691" width="7.5703125" style="263"/>
    <col min="7692" max="7692" width="23.7109375" style="263" customWidth="1"/>
    <col min="7693" max="7693" width="30.85546875" style="263" customWidth="1"/>
    <col min="7694" max="7936" width="7.5703125" style="263"/>
    <col min="7937" max="7937" width="10.140625" style="263" customWidth="1"/>
    <col min="7938" max="7938" width="45.7109375" style="263" customWidth="1"/>
    <col min="7939" max="7939" width="15.7109375" style="263" customWidth="1"/>
    <col min="7940" max="7941" width="17.7109375" style="263" customWidth="1"/>
    <col min="7942" max="7942" width="15.28515625" style="263" customWidth="1"/>
    <col min="7943" max="7943" width="35.7109375" style="263" customWidth="1"/>
    <col min="7944" max="7944" width="17.7109375" style="263" customWidth="1"/>
    <col min="7945" max="7945" width="15.28515625" style="263" customWidth="1"/>
    <col min="7946" max="7946" width="30.7109375" style="263" customWidth="1"/>
    <col min="7947" max="7947" width="7.5703125" style="263"/>
    <col min="7948" max="7948" width="23.7109375" style="263" customWidth="1"/>
    <col min="7949" max="7949" width="30.85546875" style="263" customWidth="1"/>
    <col min="7950" max="8192" width="7.5703125" style="263"/>
    <col min="8193" max="8193" width="10.140625" style="263" customWidth="1"/>
    <col min="8194" max="8194" width="45.7109375" style="263" customWidth="1"/>
    <col min="8195" max="8195" width="15.7109375" style="263" customWidth="1"/>
    <col min="8196" max="8197" width="17.7109375" style="263" customWidth="1"/>
    <col min="8198" max="8198" width="15.28515625" style="263" customWidth="1"/>
    <col min="8199" max="8199" width="35.7109375" style="263" customWidth="1"/>
    <col min="8200" max="8200" width="17.7109375" style="263" customWidth="1"/>
    <col min="8201" max="8201" width="15.28515625" style="263" customWidth="1"/>
    <col min="8202" max="8202" width="30.7109375" style="263" customWidth="1"/>
    <col min="8203" max="8203" width="7.5703125" style="263"/>
    <col min="8204" max="8204" width="23.7109375" style="263" customWidth="1"/>
    <col min="8205" max="8205" width="30.85546875" style="263" customWidth="1"/>
    <col min="8206" max="8448" width="7.5703125" style="263"/>
    <col min="8449" max="8449" width="10.140625" style="263" customWidth="1"/>
    <col min="8450" max="8450" width="45.7109375" style="263" customWidth="1"/>
    <col min="8451" max="8451" width="15.7109375" style="263" customWidth="1"/>
    <col min="8452" max="8453" width="17.7109375" style="263" customWidth="1"/>
    <col min="8454" max="8454" width="15.28515625" style="263" customWidth="1"/>
    <col min="8455" max="8455" width="35.7109375" style="263" customWidth="1"/>
    <col min="8456" max="8456" width="17.7109375" style="263" customWidth="1"/>
    <col min="8457" max="8457" width="15.28515625" style="263" customWidth="1"/>
    <col min="8458" max="8458" width="30.7109375" style="263" customWidth="1"/>
    <col min="8459" max="8459" width="7.5703125" style="263"/>
    <col min="8460" max="8460" width="23.7109375" style="263" customWidth="1"/>
    <col min="8461" max="8461" width="30.85546875" style="263" customWidth="1"/>
    <col min="8462" max="8704" width="7.5703125" style="263"/>
    <col min="8705" max="8705" width="10.140625" style="263" customWidth="1"/>
    <col min="8706" max="8706" width="45.7109375" style="263" customWidth="1"/>
    <col min="8707" max="8707" width="15.7109375" style="263" customWidth="1"/>
    <col min="8708" max="8709" width="17.7109375" style="263" customWidth="1"/>
    <col min="8710" max="8710" width="15.28515625" style="263" customWidth="1"/>
    <col min="8711" max="8711" width="35.7109375" style="263" customWidth="1"/>
    <col min="8712" max="8712" width="17.7109375" style="263" customWidth="1"/>
    <col min="8713" max="8713" width="15.28515625" style="263" customWidth="1"/>
    <col min="8714" max="8714" width="30.7109375" style="263" customWidth="1"/>
    <col min="8715" max="8715" width="7.5703125" style="263"/>
    <col min="8716" max="8716" width="23.7109375" style="263" customWidth="1"/>
    <col min="8717" max="8717" width="30.85546875" style="263" customWidth="1"/>
    <col min="8718" max="8960" width="7.5703125" style="263"/>
    <col min="8961" max="8961" width="10.140625" style="263" customWidth="1"/>
    <col min="8962" max="8962" width="45.7109375" style="263" customWidth="1"/>
    <col min="8963" max="8963" width="15.7109375" style="263" customWidth="1"/>
    <col min="8964" max="8965" width="17.7109375" style="263" customWidth="1"/>
    <col min="8966" max="8966" width="15.28515625" style="263" customWidth="1"/>
    <col min="8967" max="8967" width="35.7109375" style="263" customWidth="1"/>
    <col min="8968" max="8968" width="17.7109375" style="263" customWidth="1"/>
    <col min="8969" max="8969" width="15.28515625" style="263" customWidth="1"/>
    <col min="8970" max="8970" width="30.7109375" style="263" customWidth="1"/>
    <col min="8971" max="8971" width="7.5703125" style="263"/>
    <col min="8972" max="8972" width="23.7109375" style="263" customWidth="1"/>
    <col min="8973" max="8973" width="30.85546875" style="263" customWidth="1"/>
    <col min="8974" max="9216" width="7.5703125" style="263"/>
    <col min="9217" max="9217" width="10.140625" style="263" customWidth="1"/>
    <col min="9218" max="9218" width="45.7109375" style="263" customWidth="1"/>
    <col min="9219" max="9219" width="15.7109375" style="263" customWidth="1"/>
    <col min="9220" max="9221" width="17.7109375" style="263" customWidth="1"/>
    <col min="9222" max="9222" width="15.28515625" style="263" customWidth="1"/>
    <col min="9223" max="9223" width="35.7109375" style="263" customWidth="1"/>
    <col min="9224" max="9224" width="17.7109375" style="263" customWidth="1"/>
    <col min="9225" max="9225" width="15.28515625" style="263" customWidth="1"/>
    <col min="9226" max="9226" width="30.7109375" style="263" customWidth="1"/>
    <col min="9227" max="9227" width="7.5703125" style="263"/>
    <col min="9228" max="9228" width="23.7109375" style="263" customWidth="1"/>
    <col min="9229" max="9229" width="30.85546875" style="263" customWidth="1"/>
    <col min="9230" max="9472" width="7.5703125" style="263"/>
    <col min="9473" max="9473" width="10.140625" style="263" customWidth="1"/>
    <col min="9474" max="9474" width="45.7109375" style="263" customWidth="1"/>
    <col min="9475" max="9475" width="15.7109375" style="263" customWidth="1"/>
    <col min="9476" max="9477" width="17.7109375" style="263" customWidth="1"/>
    <col min="9478" max="9478" width="15.28515625" style="263" customWidth="1"/>
    <col min="9479" max="9479" width="35.7109375" style="263" customWidth="1"/>
    <col min="9480" max="9480" width="17.7109375" style="263" customWidth="1"/>
    <col min="9481" max="9481" width="15.28515625" style="263" customWidth="1"/>
    <col min="9482" max="9482" width="30.7109375" style="263" customWidth="1"/>
    <col min="9483" max="9483" width="7.5703125" style="263"/>
    <col min="9484" max="9484" width="23.7109375" style="263" customWidth="1"/>
    <col min="9485" max="9485" width="30.85546875" style="263" customWidth="1"/>
    <col min="9486" max="9728" width="7.5703125" style="263"/>
    <col min="9729" max="9729" width="10.140625" style="263" customWidth="1"/>
    <col min="9730" max="9730" width="45.7109375" style="263" customWidth="1"/>
    <col min="9731" max="9731" width="15.7109375" style="263" customWidth="1"/>
    <col min="9732" max="9733" width="17.7109375" style="263" customWidth="1"/>
    <col min="9734" max="9734" width="15.28515625" style="263" customWidth="1"/>
    <col min="9735" max="9735" width="35.7109375" style="263" customWidth="1"/>
    <col min="9736" max="9736" width="17.7109375" style="263" customWidth="1"/>
    <col min="9737" max="9737" width="15.28515625" style="263" customWidth="1"/>
    <col min="9738" max="9738" width="30.7109375" style="263" customWidth="1"/>
    <col min="9739" max="9739" width="7.5703125" style="263"/>
    <col min="9740" max="9740" width="23.7109375" style="263" customWidth="1"/>
    <col min="9741" max="9741" width="30.85546875" style="263" customWidth="1"/>
    <col min="9742" max="9984" width="7.5703125" style="263"/>
    <col min="9985" max="9985" width="10.140625" style="263" customWidth="1"/>
    <col min="9986" max="9986" width="45.7109375" style="263" customWidth="1"/>
    <col min="9987" max="9987" width="15.7109375" style="263" customWidth="1"/>
    <col min="9988" max="9989" width="17.7109375" style="263" customWidth="1"/>
    <col min="9990" max="9990" width="15.28515625" style="263" customWidth="1"/>
    <col min="9991" max="9991" width="35.7109375" style="263" customWidth="1"/>
    <col min="9992" max="9992" width="17.7109375" style="263" customWidth="1"/>
    <col min="9993" max="9993" width="15.28515625" style="263" customWidth="1"/>
    <col min="9994" max="9994" width="30.7109375" style="263" customWidth="1"/>
    <col min="9995" max="9995" width="7.5703125" style="263"/>
    <col min="9996" max="9996" width="23.7109375" style="263" customWidth="1"/>
    <col min="9997" max="9997" width="30.85546875" style="263" customWidth="1"/>
    <col min="9998" max="10240" width="7.5703125" style="263"/>
    <col min="10241" max="10241" width="10.140625" style="263" customWidth="1"/>
    <col min="10242" max="10242" width="45.7109375" style="263" customWidth="1"/>
    <col min="10243" max="10243" width="15.7109375" style="263" customWidth="1"/>
    <col min="10244" max="10245" width="17.7109375" style="263" customWidth="1"/>
    <col min="10246" max="10246" width="15.28515625" style="263" customWidth="1"/>
    <col min="10247" max="10247" width="35.7109375" style="263" customWidth="1"/>
    <col min="10248" max="10248" width="17.7109375" style="263" customWidth="1"/>
    <col min="10249" max="10249" width="15.28515625" style="263" customWidth="1"/>
    <col min="10250" max="10250" width="30.7109375" style="263" customWidth="1"/>
    <col min="10251" max="10251" width="7.5703125" style="263"/>
    <col min="10252" max="10252" width="23.7109375" style="263" customWidth="1"/>
    <col min="10253" max="10253" width="30.85546875" style="263" customWidth="1"/>
    <col min="10254" max="10496" width="7.5703125" style="263"/>
    <col min="10497" max="10497" width="10.140625" style="263" customWidth="1"/>
    <col min="10498" max="10498" width="45.7109375" style="263" customWidth="1"/>
    <col min="10499" max="10499" width="15.7109375" style="263" customWidth="1"/>
    <col min="10500" max="10501" width="17.7109375" style="263" customWidth="1"/>
    <col min="10502" max="10502" width="15.28515625" style="263" customWidth="1"/>
    <col min="10503" max="10503" width="35.7109375" style="263" customWidth="1"/>
    <col min="10504" max="10504" width="17.7109375" style="263" customWidth="1"/>
    <col min="10505" max="10505" width="15.28515625" style="263" customWidth="1"/>
    <col min="10506" max="10506" width="30.7109375" style="263" customWidth="1"/>
    <col min="10507" max="10507" width="7.5703125" style="263"/>
    <col min="10508" max="10508" width="23.7109375" style="263" customWidth="1"/>
    <col min="10509" max="10509" width="30.85546875" style="263" customWidth="1"/>
    <col min="10510" max="10752" width="7.5703125" style="263"/>
    <col min="10753" max="10753" width="10.140625" style="263" customWidth="1"/>
    <col min="10754" max="10754" width="45.7109375" style="263" customWidth="1"/>
    <col min="10755" max="10755" width="15.7109375" style="263" customWidth="1"/>
    <col min="10756" max="10757" width="17.7109375" style="263" customWidth="1"/>
    <col min="10758" max="10758" width="15.28515625" style="263" customWidth="1"/>
    <col min="10759" max="10759" width="35.7109375" style="263" customWidth="1"/>
    <col min="10760" max="10760" width="17.7109375" style="263" customWidth="1"/>
    <col min="10761" max="10761" width="15.28515625" style="263" customWidth="1"/>
    <col min="10762" max="10762" width="30.7109375" style="263" customWidth="1"/>
    <col min="10763" max="10763" width="7.5703125" style="263"/>
    <col min="10764" max="10764" width="23.7109375" style="263" customWidth="1"/>
    <col min="10765" max="10765" width="30.85546875" style="263" customWidth="1"/>
    <col min="10766" max="11008" width="7.5703125" style="263"/>
    <col min="11009" max="11009" width="10.140625" style="263" customWidth="1"/>
    <col min="11010" max="11010" width="45.7109375" style="263" customWidth="1"/>
    <col min="11011" max="11011" width="15.7109375" style="263" customWidth="1"/>
    <col min="11012" max="11013" width="17.7109375" style="263" customWidth="1"/>
    <col min="11014" max="11014" width="15.28515625" style="263" customWidth="1"/>
    <col min="11015" max="11015" width="35.7109375" style="263" customWidth="1"/>
    <col min="11016" max="11016" width="17.7109375" style="263" customWidth="1"/>
    <col min="11017" max="11017" width="15.28515625" style="263" customWidth="1"/>
    <col min="11018" max="11018" width="30.7109375" style="263" customWidth="1"/>
    <col min="11019" max="11019" width="7.5703125" style="263"/>
    <col min="11020" max="11020" width="23.7109375" style="263" customWidth="1"/>
    <col min="11021" max="11021" width="30.85546875" style="263" customWidth="1"/>
    <col min="11022" max="11264" width="7.5703125" style="263"/>
    <col min="11265" max="11265" width="10.140625" style="263" customWidth="1"/>
    <col min="11266" max="11266" width="45.7109375" style="263" customWidth="1"/>
    <col min="11267" max="11267" width="15.7109375" style="263" customWidth="1"/>
    <col min="11268" max="11269" width="17.7109375" style="263" customWidth="1"/>
    <col min="11270" max="11270" width="15.28515625" style="263" customWidth="1"/>
    <col min="11271" max="11271" width="35.7109375" style="263" customWidth="1"/>
    <col min="11272" max="11272" width="17.7109375" style="263" customWidth="1"/>
    <col min="11273" max="11273" width="15.28515625" style="263" customWidth="1"/>
    <col min="11274" max="11274" width="30.7109375" style="263" customWidth="1"/>
    <col min="11275" max="11275" width="7.5703125" style="263"/>
    <col min="11276" max="11276" width="23.7109375" style="263" customWidth="1"/>
    <col min="11277" max="11277" width="30.85546875" style="263" customWidth="1"/>
    <col min="11278" max="11520" width="7.5703125" style="263"/>
    <col min="11521" max="11521" width="10.140625" style="263" customWidth="1"/>
    <col min="11522" max="11522" width="45.7109375" style="263" customWidth="1"/>
    <col min="11523" max="11523" width="15.7109375" style="263" customWidth="1"/>
    <col min="11524" max="11525" width="17.7109375" style="263" customWidth="1"/>
    <col min="11526" max="11526" width="15.28515625" style="263" customWidth="1"/>
    <col min="11527" max="11527" width="35.7109375" style="263" customWidth="1"/>
    <col min="11528" max="11528" width="17.7109375" style="263" customWidth="1"/>
    <col min="11529" max="11529" width="15.28515625" style="263" customWidth="1"/>
    <col min="11530" max="11530" width="30.7109375" style="263" customWidth="1"/>
    <col min="11531" max="11531" width="7.5703125" style="263"/>
    <col min="11532" max="11532" width="23.7109375" style="263" customWidth="1"/>
    <col min="11533" max="11533" width="30.85546875" style="263" customWidth="1"/>
    <col min="11534" max="11776" width="7.5703125" style="263"/>
    <col min="11777" max="11777" width="10.140625" style="263" customWidth="1"/>
    <col min="11778" max="11778" width="45.7109375" style="263" customWidth="1"/>
    <col min="11779" max="11779" width="15.7109375" style="263" customWidth="1"/>
    <col min="11780" max="11781" width="17.7109375" style="263" customWidth="1"/>
    <col min="11782" max="11782" width="15.28515625" style="263" customWidth="1"/>
    <col min="11783" max="11783" width="35.7109375" style="263" customWidth="1"/>
    <col min="11784" max="11784" width="17.7109375" style="263" customWidth="1"/>
    <col min="11785" max="11785" width="15.28515625" style="263" customWidth="1"/>
    <col min="11786" max="11786" width="30.7109375" style="263" customWidth="1"/>
    <col min="11787" max="11787" width="7.5703125" style="263"/>
    <col min="11788" max="11788" width="23.7109375" style="263" customWidth="1"/>
    <col min="11789" max="11789" width="30.85546875" style="263" customWidth="1"/>
    <col min="11790" max="12032" width="7.5703125" style="263"/>
    <col min="12033" max="12033" width="10.140625" style="263" customWidth="1"/>
    <col min="12034" max="12034" width="45.7109375" style="263" customWidth="1"/>
    <col min="12035" max="12035" width="15.7109375" style="263" customWidth="1"/>
    <col min="12036" max="12037" width="17.7109375" style="263" customWidth="1"/>
    <col min="12038" max="12038" width="15.28515625" style="263" customWidth="1"/>
    <col min="12039" max="12039" width="35.7109375" style="263" customWidth="1"/>
    <col min="12040" max="12040" width="17.7109375" style="263" customWidth="1"/>
    <col min="12041" max="12041" width="15.28515625" style="263" customWidth="1"/>
    <col min="12042" max="12042" width="30.7109375" style="263" customWidth="1"/>
    <col min="12043" max="12043" width="7.5703125" style="263"/>
    <col min="12044" max="12044" width="23.7109375" style="263" customWidth="1"/>
    <col min="12045" max="12045" width="30.85546875" style="263" customWidth="1"/>
    <col min="12046" max="12288" width="7.5703125" style="263"/>
    <col min="12289" max="12289" width="10.140625" style="263" customWidth="1"/>
    <col min="12290" max="12290" width="45.7109375" style="263" customWidth="1"/>
    <col min="12291" max="12291" width="15.7109375" style="263" customWidth="1"/>
    <col min="12292" max="12293" width="17.7109375" style="263" customWidth="1"/>
    <col min="12294" max="12294" width="15.28515625" style="263" customWidth="1"/>
    <col min="12295" max="12295" width="35.7109375" style="263" customWidth="1"/>
    <col min="12296" max="12296" width="17.7109375" style="263" customWidth="1"/>
    <col min="12297" max="12297" width="15.28515625" style="263" customWidth="1"/>
    <col min="12298" max="12298" width="30.7109375" style="263" customWidth="1"/>
    <col min="12299" max="12299" width="7.5703125" style="263"/>
    <col min="12300" max="12300" width="23.7109375" style="263" customWidth="1"/>
    <col min="12301" max="12301" width="30.85546875" style="263" customWidth="1"/>
    <col min="12302" max="12544" width="7.5703125" style="263"/>
    <col min="12545" max="12545" width="10.140625" style="263" customWidth="1"/>
    <col min="12546" max="12546" width="45.7109375" style="263" customWidth="1"/>
    <col min="12547" max="12547" width="15.7109375" style="263" customWidth="1"/>
    <col min="12548" max="12549" width="17.7109375" style="263" customWidth="1"/>
    <col min="12550" max="12550" width="15.28515625" style="263" customWidth="1"/>
    <col min="12551" max="12551" width="35.7109375" style="263" customWidth="1"/>
    <col min="12552" max="12552" width="17.7109375" style="263" customWidth="1"/>
    <col min="12553" max="12553" width="15.28515625" style="263" customWidth="1"/>
    <col min="12554" max="12554" width="30.7109375" style="263" customWidth="1"/>
    <col min="12555" max="12555" width="7.5703125" style="263"/>
    <col min="12556" max="12556" width="23.7109375" style="263" customWidth="1"/>
    <col min="12557" max="12557" width="30.85546875" style="263" customWidth="1"/>
    <col min="12558" max="12800" width="7.5703125" style="263"/>
    <col min="12801" max="12801" width="10.140625" style="263" customWidth="1"/>
    <col min="12802" max="12802" width="45.7109375" style="263" customWidth="1"/>
    <col min="12803" max="12803" width="15.7109375" style="263" customWidth="1"/>
    <col min="12804" max="12805" width="17.7109375" style="263" customWidth="1"/>
    <col min="12806" max="12806" width="15.28515625" style="263" customWidth="1"/>
    <col min="12807" max="12807" width="35.7109375" style="263" customWidth="1"/>
    <col min="12808" max="12808" width="17.7109375" style="263" customWidth="1"/>
    <col min="12809" max="12809" width="15.28515625" style="263" customWidth="1"/>
    <col min="12810" max="12810" width="30.7109375" style="263" customWidth="1"/>
    <col min="12811" max="12811" width="7.5703125" style="263"/>
    <col min="12812" max="12812" width="23.7109375" style="263" customWidth="1"/>
    <col min="12813" max="12813" width="30.85546875" style="263" customWidth="1"/>
    <col min="12814" max="13056" width="7.5703125" style="263"/>
    <col min="13057" max="13057" width="10.140625" style="263" customWidth="1"/>
    <col min="13058" max="13058" width="45.7109375" style="263" customWidth="1"/>
    <col min="13059" max="13059" width="15.7109375" style="263" customWidth="1"/>
    <col min="13060" max="13061" width="17.7109375" style="263" customWidth="1"/>
    <col min="13062" max="13062" width="15.28515625" style="263" customWidth="1"/>
    <col min="13063" max="13063" width="35.7109375" style="263" customWidth="1"/>
    <col min="13064" max="13064" width="17.7109375" style="263" customWidth="1"/>
    <col min="13065" max="13065" width="15.28515625" style="263" customWidth="1"/>
    <col min="13066" max="13066" width="30.7109375" style="263" customWidth="1"/>
    <col min="13067" max="13067" width="7.5703125" style="263"/>
    <col min="13068" max="13068" width="23.7109375" style="263" customWidth="1"/>
    <col min="13069" max="13069" width="30.85546875" style="263" customWidth="1"/>
    <col min="13070" max="13312" width="7.5703125" style="263"/>
    <col min="13313" max="13313" width="10.140625" style="263" customWidth="1"/>
    <col min="13314" max="13314" width="45.7109375" style="263" customWidth="1"/>
    <col min="13315" max="13315" width="15.7109375" style="263" customWidth="1"/>
    <col min="13316" max="13317" width="17.7109375" style="263" customWidth="1"/>
    <col min="13318" max="13318" width="15.28515625" style="263" customWidth="1"/>
    <col min="13319" max="13319" width="35.7109375" style="263" customWidth="1"/>
    <col min="13320" max="13320" width="17.7109375" style="263" customWidth="1"/>
    <col min="13321" max="13321" width="15.28515625" style="263" customWidth="1"/>
    <col min="13322" max="13322" width="30.7109375" style="263" customWidth="1"/>
    <col min="13323" max="13323" width="7.5703125" style="263"/>
    <col min="13324" max="13324" width="23.7109375" style="263" customWidth="1"/>
    <col min="13325" max="13325" width="30.85546875" style="263" customWidth="1"/>
    <col min="13326" max="13568" width="7.5703125" style="263"/>
    <col min="13569" max="13569" width="10.140625" style="263" customWidth="1"/>
    <col min="13570" max="13570" width="45.7109375" style="263" customWidth="1"/>
    <col min="13571" max="13571" width="15.7109375" style="263" customWidth="1"/>
    <col min="13572" max="13573" width="17.7109375" style="263" customWidth="1"/>
    <col min="13574" max="13574" width="15.28515625" style="263" customWidth="1"/>
    <col min="13575" max="13575" width="35.7109375" style="263" customWidth="1"/>
    <col min="13576" max="13576" width="17.7109375" style="263" customWidth="1"/>
    <col min="13577" max="13577" width="15.28515625" style="263" customWidth="1"/>
    <col min="13578" max="13578" width="30.7109375" style="263" customWidth="1"/>
    <col min="13579" max="13579" width="7.5703125" style="263"/>
    <col min="13580" max="13580" width="23.7109375" style="263" customWidth="1"/>
    <col min="13581" max="13581" width="30.85546875" style="263" customWidth="1"/>
    <col min="13582" max="13824" width="7.5703125" style="263"/>
    <col min="13825" max="13825" width="10.140625" style="263" customWidth="1"/>
    <col min="13826" max="13826" width="45.7109375" style="263" customWidth="1"/>
    <col min="13827" max="13827" width="15.7109375" style="263" customWidth="1"/>
    <col min="13828" max="13829" width="17.7109375" style="263" customWidth="1"/>
    <col min="13830" max="13830" width="15.28515625" style="263" customWidth="1"/>
    <col min="13831" max="13831" width="35.7109375" style="263" customWidth="1"/>
    <col min="13832" max="13832" width="17.7109375" style="263" customWidth="1"/>
    <col min="13833" max="13833" width="15.28515625" style="263" customWidth="1"/>
    <col min="13834" max="13834" width="30.7109375" style="263" customWidth="1"/>
    <col min="13835" max="13835" width="7.5703125" style="263"/>
    <col min="13836" max="13836" width="23.7109375" style="263" customWidth="1"/>
    <col min="13837" max="13837" width="30.85546875" style="263" customWidth="1"/>
    <col min="13838" max="14080" width="7.5703125" style="263"/>
    <col min="14081" max="14081" width="10.140625" style="263" customWidth="1"/>
    <col min="14082" max="14082" width="45.7109375" style="263" customWidth="1"/>
    <col min="14083" max="14083" width="15.7109375" style="263" customWidth="1"/>
    <col min="14084" max="14085" width="17.7109375" style="263" customWidth="1"/>
    <col min="14086" max="14086" width="15.28515625" style="263" customWidth="1"/>
    <col min="14087" max="14087" width="35.7109375" style="263" customWidth="1"/>
    <col min="14088" max="14088" width="17.7109375" style="263" customWidth="1"/>
    <col min="14089" max="14089" width="15.28515625" style="263" customWidth="1"/>
    <col min="14090" max="14090" width="30.7109375" style="263" customWidth="1"/>
    <col min="14091" max="14091" width="7.5703125" style="263"/>
    <col min="14092" max="14092" width="23.7109375" style="263" customWidth="1"/>
    <col min="14093" max="14093" width="30.85546875" style="263" customWidth="1"/>
    <col min="14094" max="14336" width="7.5703125" style="263"/>
    <col min="14337" max="14337" width="10.140625" style="263" customWidth="1"/>
    <col min="14338" max="14338" width="45.7109375" style="263" customWidth="1"/>
    <col min="14339" max="14339" width="15.7109375" style="263" customWidth="1"/>
    <col min="14340" max="14341" width="17.7109375" style="263" customWidth="1"/>
    <col min="14342" max="14342" width="15.28515625" style="263" customWidth="1"/>
    <col min="14343" max="14343" width="35.7109375" style="263" customWidth="1"/>
    <col min="14344" max="14344" width="17.7109375" style="263" customWidth="1"/>
    <col min="14345" max="14345" width="15.28515625" style="263" customWidth="1"/>
    <col min="14346" max="14346" width="30.7109375" style="263" customWidth="1"/>
    <col min="14347" max="14347" width="7.5703125" style="263"/>
    <col min="14348" max="14348" width="23.7109375" style="263" customWidth="1"/>
    <col min="14349" max="14349" width="30.85546875" style="263" customWidth="1"/>
    <col min="14350" max="14592" width="7.5703125" style="263"/>
    <col min="14593" max="14593" width="10.140625" style="263" customWidth="1"/>
    <col min="14594" max="14594" width="45.7109375" style="263" customWidth="1"/>
    <col min="14595" max="14595" width="15.7109375" style="263" customWidth="1"/>
    <col min="14596" max="14597" width="17.7109375" style="263" customWidth="1"/>
    <col min="14598" max="14598" width="15.28515625" style="263" customWidth="1"/>
    <col min="14599" max="14599" width="35.7109375" style="263" customWidth="1"/>
    <col min="14600" max="14600" width="17.7109375" style="263" customWidth="1"/>
    <col min="14601" max="14601" width="15.28515625" style="263" customWidth="1"/>
    <col min="14602" max="14602" width="30.7109375" style="263" customWidth="1"/>
    <col min="14603" max="14603" width="7.5703125" style="263"/>
    <col min="14604" max="14604" width="23.7109375" style="263" customWidth="1"/>
    <col min="14605" max="14605" width="30.85546875" style="263" customWidth="1"/>
    <col min="14606" max="14848" width="7.5703125" style="263"/>
    <col min="14849" max="14849" width="10.140625" style="263" customWidth="1"/>
    <col min="14850" max="14850" width="45.7109375" style="263" customWidth="1"/>
    <col min="14851" max="14851" width="15.7109375" style="263" customWidth="1"/>
    <col min="14852" max="14853" width="17.7109375" style="263" customWidth="1"/>
    <col min="14854" max="14854" width="15.28515625" style="263" customWidth="1"/>
    <col min="14855" max="14855" width="35.7109375" style="263" customWidth="1"/>
    <col min="14856" max="14856" width="17.7109375" style="263" customWidth="1"/>
    <col min="14857" max="14857" width="15.28515625" style="263" customWidth="1"/>
    <col min="14858" max="14858" width="30.7109375" style="263" customWidth="1"/>
    <col min="14859" max="14859" width="7.5703125" style="263"/>
    <col min="14860" max="14860" width="23.7109375" style="263" customWidth="1"/>
    <col min="14861" max="14861" width="30.85546875" style="263" customWidth="1"/>
    <col min="14862" max="15104" width="7.5703125" style="263"/>
    <col min="15105" max="15105" width="10.140625" style="263" customWidth="1"/>
    <col min="15106" max="15106" width="45.7109375" style="263" customWidth="1"/>
    <col min="15107" max="15107" width="15.7109375" style="263" customWidth="1"/>
    <col min="15108" max="15109" width="17.7109375" style="263" customWidth="1"/>
    <col min="15110" max="15110" width="15.28515625" style="263" customWidth="1"/>
    <col min="15111" max="15111" width="35.7109375" style="263" customWidth="1"/>
    <col min="15112" max="15112" width="17.7109375" style="263" customWidth="1"/>
    <col min="15113" max="15113" width="15.28515625" style="263" customWidth="1"/>
    <col min="15114" max="15114" width="30.7109375" style="263" customWidth="1"/>
    <col min="15115" max="15115" width="7.5703125" style="263"/>
    <col min="15116" max="15116" width="23.7109375" style="263" customWidth="1"/>
    <col min="15117" max="15117" width="30.85546875" style="263" customWidth="1"/>
    <col min="15118" max="15360" width="7.5703125" style="263"/>
    <col min="15361" max="15361" width="10.140625" style="263" customWidth="1"/>
    <col min="15362" max="15362" width="45.7109375" style="263" customWidth="1"/>
    <col min="15363" max="15363" width="15.7109375" style="263" customWidth="1"/>
    <col min="15364" max="15365" width="17.7109375" style="263" customWidth="1"/>
    <col min="15366" max="15366" width="15.28515625" style="263" customWidth="1"/>
    <col min="15367" max="15367" width="35.7109375" style="263" customWidth="1"/>
    <col min="15368" max="15368" width="17.7109375" style="263" customWidth="1"/>
    <col min="15369" max="15369" width="15.28515625" style="263" customWidth="1"/>
    <col min="15370" max="15370" width="30.7109375" style="263" customWidth="1"/>
    <col min="15371" max="15371" width="7.5703125" style="263"/>
    <col min="15372" max="15372" width="23.7109375" style="263" customWidth="1"/>
    <col min="15373" max="15373" width="30.85546875" style="263" customWidth="1"/>
    <col min="15374" max="15616" width="7.5703125" style="263"/>
    <col min="15617" max="15617" width="10.140625" style="263" customWidth="1"/>
    <col min="15618" max="15618" width="45.7109375" style="263" customWidth="1"/>
    <col min="15619" max="15619" width="15.7109375" style="263" customWidth="1"/>
    <col min="15620" max="15621" width="17.7109375" style="263" customWidth="1"/>
    <col min="15622" max="15622" width="15.28515625" style="263" customWidth="1"/>
    <col min="15623" max="15623" width="35.7109375" style="263" customWidth="1"/>
    <col min="15624" max="15624" width="17.7109375" style="263" customWidth="1"/>
    <col min="15625" max="15625" width="15.28515625" style="263" customWidth="1"/>
    <col min="15626" max="15626" width="30.7109375" style="263" customWidth="1"/>
    <col min="15627" max="15627" width="7.5703125" style="263"/>
    <col min="15628" max="15628" width="23.7109375" style="263" customWidth="1"/>
    <col min="15629" max="15629" width="30.85546875" style="263" customWidth="1"/>
    <col min="15630" max="15872" width="7.5703125" style="263"/>
    <col min="15873" max="15873" width="10.140625" style="263" customWidth="1"/>
    <col min="15874" max="15874" width="45.7109375" style="263" customWidth="1"/>
    <col min="15875" max="15875" width="15.7109375" style="263" customWidth="1"/>
    <col min="15876" max="15877" width="17.7109375" style="263" customWidth="1"/>
    <col min="15878" max="15878" width="15.28515625" style="263" customWidth="1"/>
    <col min="15879" max="15879" width="35.7109375" style="263" customWidth="1"/>
    <col min="15880" max="15880" width="17.7109375" style="263" customWidth="1"/>
    <col min="15881" max="15881" width="15.28515625" style="263" customWidth="1"/>
    <col min="15882" max="15882" width="30.7109375" style="263" customWidth="1"/>
    <col min="15883" max="15883" width="7.5703125" style="263"/>
    <col min="15884" max="15884" width="23.7109375" style="263" customWidth="1"/>
    <col min="15885" max="15885" width="30.85546875" style="263" customWidth="1"/>
    <col min="15886" max="16128" width="7.5703125" style="263"/>
    <col min="16129" max="16129" width="10.140625" style="263" customWidth="1"/>
    <col min="16130" max="16130" width="45.7109375" style="263" customWidth="1"/>
    <col min="16131" max="16131" width="15.7109375" style="263" customWidth="1"/>
    <col min="16132" max="16133" width="17.7109375" style="263" customWidth="1"/>
    <col min="16134" max="16134" width="15.28515625" style="263" customWidth="1"/>
    <col min="16135" max="16135" width="35.7109375" style="263" customWidth="1"/>
    <col min="16136" max="16136" width="17.7109375" style="263" customWidth="1"/>
    <col min="16137" max="16137" width="15.28515625" style="263" customWidth="1"/>
    <col min="16138" max="16138" width="30.7109375" style="263" customWidth="1"/>
    <col min="16139" max="16139" width="7.5703125" style="263"/>
    <col min="16140" max="16140" width="23.7109375" style="263" customWidth="1"/>
    <col min="16141" max="16141" width="30.85546875" style="263" customWidth="1"/>
    <col min="16142" max="16384" width="7.5703125" style="263"/>
  </cols>
  <sheetData>
    <row r="2" spans="1:10" ht="18" customHeight="1" x14ac:dyDescent="0.25">
      <c r="A2" s="1345" t="s">
        <v>868</v>
      </c>
      <c r="B2" s="1345"/>
      <c r="C2" s="1345"/>
      <c r="D2" s="1345"/>
      <c r="E2" s="1345"/>
      <c r="F2" s="1345"/>
      <c r="G2" s="1345"/>
      <c r="H2" s="1345"/>
      <c r="I2" s="1345"/>
      <c r="J2" s="1345"/>
    </row>
    <row r="3" spans="1:10" x14ac:dyDescent="0.25">
      <c r="A3" s="1345" t="s">
        <v>89</v>
      </c>
      <c r="B3" s="1345"/>
      <c r="C3" s="1345"/>
      <c r="D3" s="1345"/>
      <c r="E3" s="1345"/>
      <c r="F3" s="1345"/>
      <c r="G3" s="1345"/>
      <c r="H3" s="1345"/>
      <c r="I3" s="1345"/>
      <c r="J3" s="1345"/>
    </row>
    <row r="4" spans="1:10" s="264" customFormat="1" x14ac:dyDescent="0.25">
      <c r="A4" s="2005" t="s">
        <v>435</v>
      </c>
      <c r="B4" s="2005"/>
      <c r="C4" s="2005"/>
      <c r="D4" s="2005"/>
      <c r="E4" s="2005"/>
      <c r="F4" s="2005"/>
      <c r="G4" s="2005"/>
      <c r="H4" s="2005"/>
      <c r="I4" s="2005"/>
      <c r="J4" s="2005"/>
    </row>
    <row r="5" spans="1:10" s="264" customFormat="1" x14ac:dyDescent="0.25">
      <c r="A5" s="2006" t="s">
        <v>915</v>
      </c>
      <c r="B5" s="2006"/>
      <c r="C5" s="2006"/>
      <c r="D5" s="2006"/>
      <c r="E5" s="2006"/>
      <c r="F5" s="2006"/>
      <c r="G5" s="2006"/>
      <c r="H5" s="2006"/>
      <c r="I5" s="2006"/>
      <c r="J5" s="2006"/>
    </row>
    <row r="6" spans="1:10" s="264" customFormat="1" ht="12" customHeight="1" x14ac:dyDescent="0.25">
      <c r="A6" s="2007"/>
      <c r="B6" s="2007"/>
      <c r="C6" s="2007"/>
      <c r="D6" s="2007"/>
      <c r="E6" s="2007"/>
      <c r="F6" s="2007"/>
      <c r="G6" s="2007"/>
      <c r="H6" s="2007"/>
      <c r="I6" s="2007"/>
      <c r="J6" s="2007"/>
    </row>
    <row r="7" spans="1:10" ht="125.25" customHeight="1" x14ac:dyDescent="0.25">
      <c r="A7" s="4" t="s">
        <v>1</v>
      </c>
      <c r="B7" s="419" t="s">
        <v>2</v>
      </c>
      <c r="C7" s="419" t="s">
        <v>3</v>
      </c>
      <c r="D7" s="64" t="s">
        <v>866</v>
      </c>
      <c r="E7" s="376" t="s">
        <v>919</v>
      </c>
      <c r="F7" s="376" t="s">
        <v>4</v>
      </c>
      <c r="G7" s="419" t="s">
        <v>5</v>
      </c>
      <c r="H7" s="419" t="s">
        <v>917</v>
      </c>
      <c r="I7" s="419" t="s">
        <v>6</v>
      </c>
      <c r="J7" s="419" t="s">
        <v>7</v>
      </c>
    </row>
    <row r="8" spans="1:10" x14ac:dyDescent="0.25">
      <c r="A8" s="265">
        <v>1</v>
      </c>
      <c r="B8" s="266">
        <v>2</v>
      </c>
      <c r="C8" s="267">
        <v>3</v>
      </c>
      <c r="D8" s="266">
        <v>4</v>
      </c>
      <c r="E8" s="266">
        <v>5</v>
      </c>
      <c r="F8" s="266">
        <v>6</v>
      </c>
      <c r="G8" s="266">
        <v>7</v>
      </c>
      <c r="H8" s="266">
        <v>8</v>
      </c>
      <c r="I8" s="266">
        <v>9</v>
      </c>
      <c r="J8" s="266">
        <v>10</v>
      </c>
    </row>
    <row r="9" spans="1:10" ht="33" customHeight="1" x14ac:dyDescent="0.25">
      <c r="A9" s="2008" t="s">
        <v>819</v>
      </c>
      <c r="B9" s="2009"/>
      <c r="C9" s="2009"/>
      <c r="D9" s="2009"/>
      <c r="E9" s="2009"/>
      <c r="F9" s="2009"/>
      <c r="G9" s="2009"/>
      <c r="H9" s="2009"/>
      <c r="I9" s="2009"/>
      <c r="J9" s="2010"/>
    </row>
    <row r="10" spans="1:10" x14ac:dyDescent="0.25">
      <c r="A10" s="2030" t="s">
        <v>10</v>
      </c>
      <c r="B10" s="2027" t="s">
        <v>989</v>
      </c>
      <c r="C10" s="547" t="s">
        <v>18</v>
      </c>
      <c r="D10" s="550">
        <f>D11+D12</f>
        <v>120700</v>
      </c>
      <c r="E10" s="550">
        <f>E11+E12</f>
        <v>2892.5</v>
      </c>
      <c r="F10" s="549">
        <f>E10/D10*100</f>
        <v>2.3964374482187241</v>
      </c>
      <c r="G10" s="546"/>
      <c r="H10" s="550">
        <v>0</v>
      </c>
      <c r="I10" s="268">
        <f t="shared" ref="I10:I45" si="0">H10/D10*100</f>
        <v>0</v>
      </c>
      <c r="J10" s="546"/>
    </row>
    <row r="11" spans="1:10" ht="90" x14ac:dyDescent="0.25">
      <c r="A11" s="2031"/>
      <c r="B11" s="2028"/>
      <c r="C11" s="270" t="s">
        <v>19</v>
      </c>
      <c r="D11" s="507">
        <f>D14+D17</f>
        <v>100000</v>
      </c>
      <c r="E11" s="507">
        <f>E14+E17</f>
        <v>2747.9</v>
      </c>
      <c r="F11" s="558">
        <f t="shared" ref="F11:F12" si="1">E11/D11*100</f>
        <v>2.7479</v>
      </c>
      <c r="G11" s="2055"/>
      <c r="H11" s="507">
        <f>H14</f>
        <v>0</v>
      </c>
      <c r="I11" s="268">
        <f t="shared" si="0"/>
        <v>0</v>
      </c>
      <c r="J11" s="2057"/>
    </row>
    <row r="12" spans="1:10" ht="90" x14ac:dyDescent="0.25">
      <c r="A12" s="2032"/>
      <c r="B12" s="2029"/>
      <c r="C12" s="270" t="s">
        <v>23</v>
      </c>
      <c r="D12" s="507">
        <f>D15+D18</f>
        <v>20700</v>
      </c>
      <c r="E12" s="507">
        <f>E15+E18</f>
        <v>144.6</v>
      </c>
      <c r="F12" s="558">
        <f t="shared" si="1"/>
        <v>0.6985507246376812</v>
      </c>
      <c r="G12" s="2056"/>
      <c r="H12" s="507">
        <f>H15</f>
        <v>0</v>
      </c>
      <c r="I12" s="268">
        <f t="shared" si="0"/>
        <v>0</v>
      </c>
      <c r="J12" s="2058"/>
    </row>
    <row r="13" spans="1:10" x14ac:dyDescent="0.25">
      <c r="A13" s="2024" t="s">
        <v>25</v>
      </c>
      <c r="B13" s="2021" t="s">
        <v>420</v>
      </c>
      <c r="C13" s="273" t="s">
        <v>18</v>
      </c>
      <c r="D13" s="508">
        <f>D14+D15</f>
        <v>20700</v>
      </c>
      <c r="E13" s="508">
        <v>0</v>
      </c>
      <c r="F13" s="272">
        <v>0</v>
      </c>
      <c r="G13" s="2018" t="s">
        <v>992</v>
      </c>
      <c r="H13" s="508">
        <v>0</v>
      </c>
      <c r="I13" s="272">
        <v>0</v>
      </c>
      <c r="J13" s="2018" t="s">
        <v>986</v>
      </c>
    </row>
    <row r="14" spans="1:10" ht="86.25" customHeight="1" x14ac:dyDescent="0.25">
      <c r="A14" s="2025"/>
      <c r="B14" s="2022"/>
      <c r="C14" s="273" t="s">
        <v>19</v>
      </c>
      <c r="D14" s="508">
        <v>5000</v>
      </c>
      <c r="E14" s="508">
        <v>0</v>
      </c>
      <c r="F14" s="272">
        <f t="shared" ref="F14:F45" si="2">E14/D14*100</f>
        <v>0</v>
      </c>
      <c r="G14" s="2019"/>
      <c r="H14" s="508">
        <v>0</v>
      </c>
      <c r="I14" s="272">
        <f t="shared" si="0"/>
        <v>0</v>
      </c>
      <c r="J14" s="2019"/>
    </row>
    <row r="15" spans="1:10" ht="92.25" customHeight="1" x14ac:dyDescent="0.25">
      <c r="A15" s="2026"/>
      <c r="B15" s="2023"/>
      <c r="C15" s="273" t="s">
        <v>23</v>
      </c>
      <c r="D15" s="508">
        <v>15700</v>
      </c>
      <c r="E15" s="508">
        <v>0</v>
      </c>
      <c r="F15" s="272">
        <f t="shared" si="2"/>
        <v>0</v>
      </c>
      <c r="G15" s="2020"/>
      <c r="H15" s="508">
        <v>0</v>
      </c>
      <c r="I15" s="272">
        <f t="shared" si="0"/>
        <v>0</v>
      </c>
      <c r="J15" s="2020"/>
    </row>
    <row r="16" spans="1:10" ht="29.25" customHeight="1" x14ac:dyDescent="0.25">
      <c r="A16" s="2033" t="s">
        <v>35</v>
      </c>
      <c r="B16" s="2021" t="s">
        <v>990</v>
      </c>
      <c r="C16" s="273" t="s">
        <v>18</v>
      </c>
      <c r="D16" s="508">
        <f>D17+D18</f>
        <v>100000</v>
      </c>
      <c r="E16" s="508">
        <f>E17+E18</f>
        <v>2892.5</v>
      </c>
      <c r="F16" s="272">
        <f t="shared" si="2"/>
        <v>2.8925000000000001</v>
      </c>
      <c r="G16" s="2015" t="s">
        <v>988</v>
      </c>
      <c r="H16" s="508">
        <v>0</v>
      </c>
      <c r="I16" s="272">
        <f t="shared" si="0"/>
        <v>0</v>
      </c>
      <c r="J16" s="2018" t="s">
        <v>987</v>
      </c>
    </row>
    <row r="17" spans="1:10" ht="72" x14ac:dyDescent="0.25">
      <c r="A17" s="2034"/>
      <c r="B17" s="2022"/>
      <c r="C17" s="273" t="s">
        <v>19</v>
      </c>
      <c r="D17" s="508">
        <v>95000</v>
      </c>
      <c r="E17" s="508">
        <v>2747.9</v>
      </c>
      <c r="F17" s="272">
        <f>E17/D17*100</f>
        <v>2.8925263157894738</v>
      </c>
      <c r="G17" s="2016"/>
      <c r="H17" s="508">
        <v>0</v>
      </c>
      <c r="I17" s="272">
        <v>0</v>
      </c>
      <c r="J17" s="2019"/>
    </row>
    <row r="18" spans="1:10" ht="144" customHeight="1" x14ac:dyDescent="0.25">
      <c r="A18" s="2035"/>
      <c r="B18" s="2023"/>
      <c r="C18" s="273" t="s">
        <v>23</v>
      </c>
      <c r="D18" s="508">
        <v>5000</v>
      </c>
      <c r="E18" s="508">
        <v>144.6</v>
      </c>
      <c r="F18" s="272">
        <f>E18/D18*100</f>
        <v>2.8919999999999999</v>
      </c>
      <c r="G18" s="2017"/>
      <c r="H18" s="508">
        <v>0</v>
      </c>
      <c r="I18" s="272">
        <v>0</v>
      </c>
      <c r="J18" s="2020"/>
    </row>
    <row r="19" spans="1:10" ht="90" x14ac:dyDescent="0.25">
      <c r="A19" s="432" t="s">
        <v>14</v>
      </c>
      <c r="B19" s="548" t="s">
        <v>421</v>
      </c>
      <c r="C19" s="270" t="s">
        <v>23</v>
      </c>
      <c r="D19" s="507">
        <f>D20</f>
        <v>10000</v>
      </c>
      <c r="E19" s="507">
        <f>E20</f>
        <v>0</v>
      </c>
      <c r="F19" s="268">
        <v>0</v>
      </c>
      <c r="G19" s="269"/>
      <c r="H19" s="507">
        <f>H20</f>
        <v>0</v>
      </c>
      <c r="I19" s="268">
        <v>0</v>
      </c>
      <c r="J19" s="269"/>
    </row>
    <row r="20" spans="1:10" ht="162" x14ac:dyDescent="0.25">
      <c r="A20" s="430" t="s">
        <v>15</v>
      </c>
      <c r="B20" s="274" t="s">
        <v>422</v>
      </c>
      <c r="C20" s="273" t="s">
        <v>23</v>
      </c>
      <c r="D20" s="508">
        <v>10000</v>
      </c>
      <c r="E20" s="508">
        <v>0</v>
      </c>
      <c r="F20" s="272">
        <v>0</v>
      </c>
      <c r="G20" s="271" t="s">
        <v>1256</v>
      </c>
      <c r="H20" s="508">
        <f>[6]Прил.9!G25+[6]Прил.9!G27</f>
        <v>0</v>
      </c>
      <c r="I20" s="272">
        <v>0</v>
      </c>
      <c r="J20" s="271" t="s">
        <v>1255</v>
      </c>
    </row>
    <row r="21" spans="1:10" ht="108" customHeight="1" x14ac:dyDescent="0.25">
      <c r="A21" s="348" t="s">
        <v>16</v>
      </c>
      <c r="B21" s="433" t="s">
        <v>423</v>
      </c>
      <c r="C21" s="270" t="s">
        <v>24</v>
      </c>
      <c r="D21" s="507">
        <f>D22</f>
        <v>147500</v>
      </c>
      <c r="E21" s="507">
        <f>E22</f>
        <v>0</v>
      </c>
      <c r="F21" s="268">
        <f t="shared" si="2"/>
        <v>0</v>
      </c>
      <c r="G21" s="276"/>
      <c r="H21" s="507">
        <f>E21</f>
        <v>0</v>
      </c>
      <c r="I21" s="268">
        <f>H21/D21*100</f>
        <v>0</v>
      </c>
      <c r="J21" s="269"/>
    </row>
    <row r="22" spans="1:10" ht="252" x14ac:dyDescent="0.25">
      <c r="A22" s="349" t="s">
        <v>20</v>
      </c>
      <c r="B22" s="431" t="s">
        <v>424</v>
      </c>
      <c r="C22" s="273" t="s">
        <v>24</v>
      </c>
      <c r="D22" s="508">
        <v>147500</v>
      </c>
      <c r="E22" s="508">
        <v>0</v>
      </c>
      <c r="F22" s="272">
        <f t="shared" si="2"/>
        <v>0</v>
      </c>
      <c r="G22" s="276" t="s">
        <v>1052</v>
      </c>
      <c r="H22" s="508">
        <f>E22</f>
        <v>0</v>
      </c>
      <c r="I22" s="272">
        <f>H22/D22*100</f>
        <v>0</v>
      </c>
      <c r="J22" s="271" t="s">
        <v>934</v>
      </c>
    </row>
    <row r="23" spans="1:10" ht="90" x14ac:dyDescent="0.25">
      <c r="A23" s="432" t="s">
        <v>144</v>
      </c>
      <c r="B23" s="270" t="s">
        <v>425</v>
      </c>
      <c r="C23" s="270" t="s">
        <v>24</v>
      </c>
      <c r="D23" s="507">
        <f>D24</f>
        <v>2500000</v>
      </c>
      <c r="E23" s="507">
        <f>E24</f>
        <v>414840.2</v>
      </c>
      <c r="F23" s="268">
        <f t="shared" si="2"/>
        <v>16.593608</v>
      </c>
      <c r="G23" s="278"/>
      <c r="H23" s="507">
        <f>E23</f>
        <v>414840.2</v>
      </c>
      <c r="I23" s="268">
        <f>F23</f>
        <v>16.593608</v>
      </c>
      <c r="J23" s="277"/>
    </row>
    <row r="24" spans="1:10" ht="234" x14ac:dyDescent="0.25">
      <c r="A24" s="430" t="s">
        <v>387</v>
      </c>
      <c r="B24" s="273" t="s">
        <v>426</v>
      </c>
      <c r="C24" s="273" t="s">
        <v>24</v>
      </c>
      <c r="D24" s="508">
        <v>2500000</v>
      </c>
      <c r="E24" s="508">
        <v>414840.2</v>
      </c>
      <c r="F24" s="272">
        <f t="shared" si="2"/>
        <v>16.593608</v>
      </c>
      <c r="G24" s="280" t="s">
        <v>1257</v>
      </c>
      <c r="H24" s="508">
        <f>E24</f>
        <v>414840.2</v>
      </c>
      <c r="I24" s="272">
        <f>F24</f>
        <v>16.593608</v>
      </c>
      <c r="J24" s="280" t="s">
        <v>906</v>
      </c>
    </row>
    <row r="25" spans="1:10" ht="27" customHeight="1" x14ac:dyDescent="0.25">
      <c r="A25" s="2011" t="s">
        <v>157</v>
      </c>
      <c r="B25" s="2012" t="s">
        <v>427</v>
      </c>
      <c r="C25" s="433" t="s">
        <v>18</v>
      </c>
      <c r="D25" s="507">
        <f>D26+D27</f>
        <v>306183.46999999997</v>
      </c>
      <c r="E25" s="507">
        <f>E26+E27</f>
        <v>600.29999999999995</v>
      </c>
      <c r="F25" s="268">
        <f t="shared" si="2"/>
        <v>0.19605891853012183</v>
      </c>
      <c r="G25" s="269"/>
      <c r="H25" s="507">
        <f>H26+H27</f>
        <v>600.29999999999995</v>
      </c>
      <c r="I25" s="268">
        <f t="shared" si="0"/>
        <v>0.19605891853012183</v>
      </c>
      <c r="J25" s="269"/>
    </row>
    <row r="26" spans="1:10" ht="90.75" customHeight="1" x14ac:dyDescent="0.25">
      <c r="A26" s="2011"/>
      <c r="B26" s="2012"/>
      <c r="C26" s="270" t="s">
        <v>19</v>
      </c>
      <c r="D26" s="507">
        <f>D29+D32</f>
        <v>1562.5</v>
      </c>
      <c r="E26" s="507">
        <f>E29+E32</f>
        <v>0</v>
      </c>
      <c r="F26" s="268">
        <v>0</v>
      </c>
      <c r="G26" s="2018"/>
      <c r="H26" s="507">
        <f>H29+H32</f>
        <v>0</v>
      </c>
      <c r="I26" s="268">
        <v>0</v>
      </c>
      <c r="J26" s="271"/>
    </row>
    <row r="27" spans="1:10" ht="89.25" customHeight="1" x14ac:dyDescent="0.25">
      <c r="A27" s="2011"/>
      <c r="B27" s="2012"/>
      <c r="C27" s="270" t="s">
        <v>23</v>
      </c>
      <c r="D27" s="507">
        <f>D30+D33</f>
        <v>304620.96999999997</v>
      </c>
      <c r="E27" s="507">
        <f>E30+E33</f>
        <v>600.29999999999995</v>
      </c>
      <c r="F27" s="268">
        <f t="shared" si="2"/>
        <v>0.19706456847012208</v>
      </c>
      <c r="G27" s="2020"/>
      <c r="H27" s="507">
        <f>H30+H33</f>
        <v>600.29999999999995</v>
      </c>
      <c r="I27" s="268">
        <f t="shared" si="0"/>
        <v>0.19706456847012208</v>
      </c>
      <c r="J27" s="271"/>
    </row>
    <row r="28" spans="1:10" x14ac:dyDescent="0.25">
      <c r="A28" s="2013" t="s">
        <v>428</v>
      </c>
      <c r="B28" s="2014" t="s">
        <v>429</v>
      </c>
      <c r="C28" s="431" t="s">
        <v>18</v>
      </c>
      <c r="D28" s="508">
        <f>D29+D30</f>
        <v>306183.46999999997</v>
      </c>
      <c r="E28" s="508">
        <f>E29+E30</f>
        <v>600.29999999999995</v>
      </c>
      <c r="F28" s="272">
        <f t="shared" si="2"/>
        <v>0.19605891853012183</v>
      </c>
      <c r="G28" s="2015" t="s">
        <v>1258</v>
      </c>
      <c r="H28" s="508">
        <f>H29+H30</f>
        <v>600.29999999999995</v>
      </c>
      <c r="I28" s="272">
        <f t="shared" si="0"/>
        <v>0.19605891853012183</v>
      </c>
      <c r="J28" s="2018" t="s">
        <v>934</v>
      </c>
    </row>
    <row r="29" spans="1:10" ht="153.75" customHeight="1" x14ac:dyDescent="0.25">
      <c r="A29" s="2013"/>
      <c r="B29" s="2014"/>
      <c r="C29" s="273" t="s">
        <v>19</v>
      </c>
      <c r="D29" s="508">
        <v>1562.5</v>
      </c>
      <c r="E29" s="508">
        <v>0</v>
      </c>
      <c r="F29" s="272">
        <v>0</v>
      </c>
      <c r="G29" s="2016"/>
      <c r="H29" s="508">
        <v>0</v>
      </c>
      <c r="I29" s="272">
        <v>0</v>
      </c>
      <c r="J29" s="2019"/>
    </row>
    <row r="30" spans="1:10" ht="162.75" customHeight="1" x14ac:dyDescent="0.25">
      <c r="A30" s="2013"/>
      <c r="B30" s="2014"/>
      <c r="C30" s="273" t="s">
        <v>23</v>
      </c>
      <c r="D30" s="508">
        <v>304620.96999999997</v>
      </c>
      <c r="E30" s="508">
        <v>600.29999999999995</v>
      </c>
      <c r="F30" s="272">
        <f t="shared" si="2"/>
        <v>0.19706456847012208</v>
      </c>
      <c r="G30" s="2017"/>
      <c r="H30" s="508">
        <v>600.29999999999995</v>
      </c>
      <c r="I30" s="272">
        <f t="shared" si="0"/>
        <v>0.19706456847012208</v>
      </c>
      <c r="J30" s="2020"/>
    </row>
    <row r="31" spans="1:10" ht="17.25" customHeight="1" x14ac:dyDescent="0.25">
      <c r="A31" s="2013" t="s">
        <v>430</v>
      </c>
      <c r="B31" s="2059" t="s">
        <v>431</v>
      </c>
      <c r="C31" s="485" t="s">
        <v>18</v>
      </c>
      <c r="D31" s="508">
        <f>SUM(D32:D33)</f>
        <v>0</v>
      </c>
      <c r="E31" s="508">
        <f>SUM(E32:E33)</f>
        <v>0</v>
      </c>
      <c r="F31" s="272">
        <v>0</v>
      </c>
      <c r="G31" s="2055"/>
      <c r="H31" s="508">
        <f>SUM(H32:H33)</f>
        <v>0</v>
      </c>
      <c r="I31" s="272">
        <v>0</v>
      </c>
      <c r="J31" s="2018" t="s">
        <v>855</v>
      </c>
    </row>
    <row r="32" spans="1:10" ht="75" customHeight="1" x14ac:dyDescent="0.25">
      <c r="A32" s="2013"/>
      <c r="B32" s="2059"/>
      <c r="C32" s="273" t="s">
        <v>19</v>
      </c>
      <c r="D32" s="508">
        <v>0</v>
      </c>
      <c r="E32" s="508">
        <v>0</v>
      </c>
      <c r="F32" s="272">
        <v>0</v>
      </c>
      <c r="G32" s="2060"/>
      <c r="H32" s="508">
        <f>E32</f>
        <v>0</v>
      </c>
      <c r="I32" s="272">
        <v>0</v>
      </c>
      <c r="J32" s="2019"/>
    </row>
    <row r="33" spans="1:10" ht="93.75" customHeight="1" x14ac:dyDescent="0.25">
      <c r="A33" s="2013"/>
      <c r="B33" s="2059"/>
      <c r="C33" s="273" t="s">
        <v>23</v>
      </c>
      <c r="D33" s="508">
        <v>0</v>
      </c>
      <c r="E33" s="508">
        <v>0</v>
      </c>
      <c r="F33" s="272">
        <v>0</v>
      </c>
      <c r="G33" s="2056"/>
      <c r="H33" s="508">
        <v>0</v>
      </c>
      <c r="I33" s="272">
        <v>0</v>
      </c>
      <c r="J33" s="2020"/>
    </row>
    <row r="34" spans="1:10" x14ac:dyDescent="0.25">
      <c r="A34" s="2039"/>
      <c r="B34" s="2043" t="s">
        <v>86</v>
      </c>
      <c r="C34" s="433" t="s">
        <v>18</v>
      </c>
      <c r="D34" s="507">
        <f>D35+D36+D37</f>
        <v>3084383.4699999997</v>
      </c>
      <c r="E34" s="507">
        <f>E35+E36+E37</f>
        <v>418333</v>
      </c>
      <c r="F34" s="268">
        <f t="shared" si="2"/>
        <v>13.562937425546506</v>
      </c>
      <c r="G34" s="2049"/>
      <c r="H34" s="507">
        <f>H35+H36+H37</f>
        <v>415440.5</v>
      </c>
      <c r="I34" s="268">
        <f>H34/D34*100</f>
        <v>13.469158554399854</v>
      </c>
      <c r="J34" s="2052"/>
    </row>
    <row r="35" spans="1:10" ht="102.75" customHeight="1" x14ac:dyDescent="0.25">
      <c r="A35" s="2039"/>
      <c r="B35" s="2044"/>
      <c r="C35" s="506" t="s">
        <v>19</v>
      </c>
      <c r="D35" s="507">
        <f>D11+D26</f>
        <v>101562.5</v>
      </c>
      <c r="E35" s="507">
        <f>E11+E26</f>
        <v>2747.9</v>
      </c>
      <c r="F35" s="268">
        <f t="shared" si="2"/>
        <v>2.7056246153846155</v>
      </c>
      <c r="G35" s="2050"/>
      <c r="H35" s="507">
        <f>H26</f>
        <v>0</v>
      </c>
      <c r="I35" s="268">
        <f>H35/D35*100</f>
        <v>0</v>
      </c>
      <c r="J35" s="2053"/>
    </row>
    <row r="36" spans="1:10" ht="89.25" customHeight="1" x14ac:dyDescent="0.25">
      <c r="A36" s="2039"/>
      <c r="B36" s="2044"/>
      <c r="C36" s="270" t="s">
        <v>23</v>
      </c>
      <c r="D36" s="507">
        <f>D12+D19+D27</f>
        <v>335320.96999999997</v>
      </c>
      <c r="E36" s="507">
        <f>E12+E19+E27</f>
        <v>744.9</v>
      </c>
      <c r="F36" s="268">
        <f t="shared" si="2"/>
        <v>0.22214536716865635</v>
      </c>
      <c r="G36" s="2050"/>
      <c r="H36" s="507">
        <f>H11+H27</f>
        <v>600.29999999999995</v>
      </c>
      <c r="I36" s="268">
        <f t="shared" si="0"/>
        <v>0.17902250491521601</v>
      </c>
      <c r="J36" s="2053"/>
    </row>
    <row r="37" spans="1:10" ht="57" customHeight="1" x14ac:dyDescent="0.25">
      <c r="A37" s="2039"/>
      <c r="B37" s="2045"/>
      <c r="C37" s="270" t="s">
        <v>24</v>
      </c>
      <c r="D37" s="507">
        <f>D23+D21</f>
        <v>2647500</v>
      </c>
      <c r="E37" s="507">
        <f>E21+E23</f>
        <v>414840.2</v>
      </c>
      <c r="F37" s="268">
        <f t="shared" si="2"/>
        <v>15.669129367327669</v>
      </c>
      <c r="G37" s="2051"/>
      <c r="H37" s="507">
        <f>H45</f>
        <v>414840.2</v>
      </c>
      <c r="I37" s="268">
        <f t="shared" si="0"/>
        <v>15.669129367327669</v>
      </c>
      <c r="J37" s="2054"/>
    </row>
    <row r="38" spans="1:10" ht="21" customHeight="1" x14ac:dyDescent="0.25">
      <c r="A38" s="2046" t="s">
        <v>820</v>
      </c>
      <c r="B38" s="2047"/>
      <c r="C38" s="2047"/>
      <c r="D38" s="2047"/>
      <c r="E38" s="2047"/>
      <c r="F38" s="2047"/>
      <c r="G38" s="2047"/>
      <c r="H38" s="2047"/>
      <c r="I38" s="2047"/>
      <c r="J38" s="2048"/>
    </row>
    <row r="39" spans="1:10" ht="89.25" customHeight="1" x14ac:dyDescent="0.25">
      <c r="A39" s="430" t="s">
        <v>10</v>
      </c>
      <c r="B39" s="270" t="s">
        <v>432</v>
      </c>
      <c r="C39" s="270" t="s">
        <v>23</v>
      </c>
      <c r="D39" s="509">
        <f>D40</f>
        <v>115014.85</v>
      </c>
      <c r="E39" s="509">
        <f>E40</f>
        <v>5071</v>
      </c>
      <c r="F39" s="279">
        <f>E39/D39*100</f>
        <v>4.4089958818361277</v>
      </c>
      <c r="G39" s="278"/>
      <c r="H39" s="509">
        <f>H40</f>
        <v>5071</v>
      </c>
      <c r="I39" s="279">
        <f>H39/D39*100</f>
        <v>4.4089958818361277</v>
      </c>
      <c r="J39" s="265"/>
    </row>
    <row r="40" spans="1:10" ht="402" customHeight="1" x14ac:dyDescent="0.25">
      <c r="A40" s="349" t="s">
        <v>12</v>
      </c>
      <c r="B40" s="488" t="s">
        <v>433</v>
      </c>
      <c r="C40" s="489" t="s">
        <v>23</v>
      </c>
      <c r="D40" s="510">
        <v>115014.85</v>
      </c>
      <c r="E40" s="510">
        <v>5071</v>
      </c>
      <c r="F40" s="490">
        <f>E40/D40*100</f>
        <v>4.4089958818361277</v>
      </c>
      <c r="G40" s="280" t="s">
        <v>1259</v>
      </c>
      <c r="H40" s="510">
        <v>5071</v>
      </c>
      <c r="I40" s="490">
        <f>H40/D40*100</f>
        <v>4.4089958818361277</v>
      </c>
      <c r="J40" s="278" t="s">
        <v>871</v>
      </c>
    </row>
    <row r="41" spans="1:10" ht="101.25" customHeight="1" x14ac:dyDescent="0.25">
      <c r="A41" s="350"/>
      <c r="B41" s="275" t="s">
        <v>109</v>
      </c>
      <c r="C41" s="270" t="s">
        <v>23</v>
      </c>
      <c r="D41" s="509">
        <f>D39</f>
        <v>115014.85</v>
      </c>
      <c r="E41" s="509">
        <f>E39</f>
        <v>5071</v>
      </c>
      <c r="F41" s="279">
        <f>E41/D41*100</f>
        <v>4.4089958818361277</v>
      </c>
      <c r="G41" s="265"/>
      <c r="H41" s="509">
        <f>H39</f>
        <v>5071</v>
      </c>
      <c r="I41" s="279">
        <f>H41/D41*100</f>
        <v>4.4089958818361277</v>
      </c>
      <c r="J41" s="265"/>
    </row>
    <row r="42" spans="1:10" ht="18" customHeight="1" x14ac:dyDescent="0.25">
      <c r="A42" s="2036"/>
      <c r="B42" s="2039" t="s">
        <v>87</v>
      </c>
      <c r="C42" s="433" t="s">
        <v>18</v>
      </c>
      <c r="D42" s="509">
        <f>D43+D44+D45</f>
        <v>3199398.32</v>
      </c>
      <c r="E42" s="509">
        <f>E43+E44+E45</f>
        <v>423404</v>
      </c>
      <c r="F42" s="268">
        <f t="shared" si="2"/>
        <v>13.233863297146447</v>
      </c>
      <c r="G42" s="269"/>
      <c r="H42" s="509">
        <f>H43+H44+H45</f>
        <v>420511.5</v>
      </c>
      <c r="I42" s="268">
        <f t="shared" si="0"/>
        <v>13.143455673252962</v>
      </c>
      <c r="J42" s="269"/>
    </row>
    <row r="43" spans="1:10" ht="93.75" customHeight="1" x14ac:dyDescent="0.25">
      <c r="A43" s="2037"/>
      <c r="B43" s="2039"/>
      <c r="C43" s="270" t="s">
        <v>19</v>
      </c>
      <c r="D43" s="509">
        <f>D35</f>
        <v>101562.5</v>
      </c>
      <c r="E43" s="509">
        <f>E35</f>
        <v>2747.9</v>
      </c>
      <c r="F43" s="268">
        <f t="shared" si="2"/>
        <v>2.7056246153846155</v>
      </c>
      <c r="G43" s="2040"/>
      <c r="H43" s="509">
        <f>H35</f>
        <v>0</v>
      </c>
      <c r="I43" s="268">
        <f t="shared" si="0"/>
        <v>0</v>
      </c>
      <c r="J43" s="269"/>
    </row>
    <row r="44" spans="1:10" ht="90.75" customHeight="1" x14ac:dyDescent="0.25">
      <c r="A44" s="2037"/>
      <c r="B44" s="2039"/>
      <c r="C44" s="270" t="s">
        <v>23</v>
      </c>
      <c r="D44" s="509">
        <f>D36+D41</f>
        <v>450335.81999999995</v>
      </c>
      <c r="E44" s="509">
        <f>E36+E41</f>
        <v>5815.9</v>
      </c>
      <c r="F44" s="268">
        <f t="shared" si="2"/>
        <v>1.2914584498297295</v>
      </c>
      <c r="G44" s="2041"/>
      <c r="H44" s="509">
        <f>H36+H41</f>
        <v>5671.3</v>
      </c>
      <c r="I44" s="268">
        <f t="shared" si="0"/>
        <v>1.2593490786497954</v>
      </c>
      <c r="J44" s="269"/>
    </row>
    <row r="45" spans="1:10" ht="65.25" customHeight="1" x14ac:dyDescent="0.25">
      <c r="A45" s="2038"/>
      <c r="B45" s="2039"/>
      <c r="C45" s="270" t="s">
        <v>24</v>
      </c>
      <c r="D45" s="509">
        <f>D37</f>
        <v>2647500</v>
      </c>
      <c r="E45" s="509">
        <f>E23+E21</f>
        <v>414840.2</v>
      </c>
      <c r="F45" s="268">
        <f t="shared" si="2"/>
        <v>15.669129367327669</v>
      </c>
      <c r="G45" s="2042"/>
      <c r="H45" s="509">
        <f>H23+H21</f>
        <v>414840.2</v>
      </c>
      <c r="I45" s="268">
        <f t="shared" si="0"/>
        <v>15.669129367327669</v>
      </c>
      <c r="J45" s="269"/>
    </row>
    <row r="46" spans="1:10" x14ac:dyDescent="0.25">
      <c r="B46" s="263"/>
      <c r="D46" s="263"/>
      <c r="E46" s="263"/>
      <c r="F46" s="263"/>
      <c r="I46" s="263"/>
    </row>
    <row r="47" spans="1:10" x14ac:dyDescent="0.25">
      <c r="B47" s="263"/>
      <c r="D47" s="263"/>
      <c r="E47" s="263"/>
      <c r="F47" s="263"/>
      <c r="I47" s="263"/>
    </row>
    <row r="48" spans="1:10" x14ac:dyDescent="0.25">
      <c r="B48" s="263"/>
      <c r="D48" s="263"/>
      <c r="E48" s="263"/>
      <c r="F48" s="263"/>
      <c r="I48" s="263"/>
    </row>
    <row r="49" spans="2:9" x14ac:dyDescent="0.25">
      <c r="B49" s="263"/>
      <c r="D49" s="263"/>
      <c r="E49" s="263"/>
      <c r="F49" s="263"/>
      <c r="I49" s="263"/>
    </row>
    <row r="50" spans="2:9" x14ac:dyDescent="0.25">
      <c r="B50" s="263"/>
      <c r="D50" s="263"/>
      <c r="E50" s="263"/>
      <c r="F50" s="263"/>
      <c r="I50" s="263"/>
    </row>
    <row r="51" spans="2:9" x14ac:dyDescent="0.25">
      <c r="B51" s="263"/>
      <c r="D51" s="263"/>
      <c r="E51" s="263"/>
      <c r="F51" s="263"/>
      <c r="I51" s="263"/>
    </row>
    <row r="52" spans="2:9" x14ac:dyDescent="0.25">
      <c r="B52" s="263"/>
      <c r="D52" s="263"/>
      <c r="E52" s="263"/>
      <c r="F52" s="263"/>
      <c r="I52" s="263"/>
    </row>
    <row r="53" spans="2:9" x14ac:dyDescent="0.25">
      <c r="B53" s="263"/>
      <c r="D53" s="263"/>
      <c r="E53" s="263"/>
      <c r="F53" s="263"/>
      <c r="I53" s="263"/>
    </row>
    <row r="54" spans="2:9" x14ac:dyDescent="0.25">
      <c r="B54" s="263"/>
      <c r="D54" s="263"/>
      <c r="E54" s="263"/>
      <c r="F54" s="263"/>
      <c r="I54" s="263"/>
    </row>
    <row r="55" spans="2:9" x14ac:dyDescent="0.25">
      <c r="B55" s="263"/>
      <c r="D55" s="263"/>
      <c r="E55" s="263"/>
      <c r="F55" s="263"/>
      <c r="I55" s="263"/>
    </row>
    <row r="56" spans="2:9" x14ac:dyDescent="0.25">
      <c r="B56" s="263"/>
      <c r="D56" s="263"/>
      <c r="E56" s="263"/>
      <c r="F56" s="263"/>
      <c r="I56" s="263"/>
    </row>
    <row r="57" spans="2:9" x14ac:dyDescent="0.25">
      <c r="B57" s="263"/>
      <c r="D57" s="263"/>
      <c r="E57" s="263"/>
      <c r="F57" s="263"/>
      <c r="I57" s="263"/>
    </row>
    <row r="58" spans="2:9" x14ac:dyDescent="0.25">
      <c r="B58" s="263"/>
      <c r="D58" s="263"/>
      <c r="E58" s="263"/>
      <c r="F58" s="263"/>
      <c r="I58" s="263"/>
    </row>
    <row r="59" spans="2:9" x14ac:dyDescent="0.25">
      <c r="B59" s="263"/>
      <c r="D59" s="263"/>
      <c r="E59" s="263"/>
      <c r="F59" s="263"/>
      <c r="I59" s="263"/>
    </row>
    <row r="60" spans="2:9" x14ac:dyDescent="0.25">
      <c r="B60" s="263"/>
      <c r="D60" s="263"/>
      <c r="E60" s="263"/>
      <c r="F60" s="263"/>
      <c r="I60" s="263"/>
    </row>
    <row r="61" spans="2:9" x14ac:dyDescent="0.25">
      <c r="B61" s="263"/>
      <c r="D61" s="263"/>
      <c r="E61" s="263"/>
      <c r="F61" s="263"/>
      <c r="I61" s="263"/>
    </row>
    <row r="62" spans="2:9" x14ac:dyDescent="0.25">
      <c r="B62" s="263"/>
      <c r="D62" s="263"/>
      <c r="E62" s="263"/>
      <c r="F62" s="263"/>
      <c r="I62" s="263"/>
    </row>
    <row r="63" spans="2:9" x14ac:dyDescent="0.25">
      <c r="B63" s="263"/>
      <c r="D63" s="263"/>
      <c r="E63" s="263"/>
      <c r="F63" s="263"/>
      <c r="I63" s="263"/>
    </row>
    <row r="64" spans="2:9" x14ac:dyDescent="0.25">
      <c r="B64" s="263"/>
      <c r="D64" s="263"/>
      <c r="E64" s="263"/>
      <c r="F64" s="263"/>
      <c r="I64" s="263"/>
    </row>
    <row r="65" spans="2:9" x14ac:dyDescent="0.25">
      <c r="B65" s="263"/>
      <c r="D65" s="263"/>
      <c r="E65" s="263"/>
      <c r="F65" s="263"/>
      <c r="I65" s="263"/>
    </row>
    <row r="66" spans="2:9" x14ac:dyDescent="0.25">
      <c r="B66" s="263"/>
      <c r="D66" s="263"/>
      <c r="E66" s="263"/>
      <c r="F66" s="263"/>
      <c r="I66" s="263"/>
    </row>
    <row r="67" spans="2:9" x14ac:dyDescent="0.25">
      <c r="B67" s="263"/>
      <c r="D67" s="263"/>
      <c r="E67" s="263"/>
      <c r="F67" s="263"/>
      <c r="I67" s="263"/>
    </row>
    <row r="68" spans="2:9" x14ac:dyDescent="0.25">
      <c r="B68" s="263"/>
      <c r="D68" s="263"/>
      <c r="E68" s="263"/>
      <c r="F68" s="263"/>
      <c r="I68" s="263"/>
    </row>
    <row r="69" spans="2:9" x14ac:dyDescent="0.25">
      <c r="B69" s="263"/>
      <c r="D69" s="263"/>
      <c r="E69" s="263"/>
      <c r="F69" s="263"/>
      <c r="I69" s="263"/>
    </row>
    <row r="70" spans="2:9" x14ac:dyDescent="0.25">
      <c r="B70" s="263"/>
      <c r="D70" s="263"/>
      <c r="E70" s="263"/>
      <c r="F70" s="263"/>
      <c r="I70" s="263"/>
    </row>
    <row r="71" spans="2:9" x14ac:dyDescent="0.25">
      <c r="B71" s="263"/>
      <c r="D71" s="263"/>
      <c r="E71" s="263"/>
      <c r="F71" s="263"/>
      <c r="I71" s="263"/>
    </row>
    <row r="72" spans="2:9" x14ac:dyDescent="0.25">
      <c r="B72" s="263"/>
      <c r="D72" s="263"/>
      <c r="E72" s="263"/>
      <c r="F72" s="263"/>
      <c r="I72" s="263"/>
    </row>
    <row r="73" spans="2:9" x14ac:dyDescent="0.25">
      <c r="B73" s="263"/>
      <c r="D73" s="263"/>
      <c r="E73" s="263"/>
      <c r="F73" s="263"/>
      <c r="I73" s="263"/>
    </row>
    <row r="74" spans="2:9" x14ac:dyDescent="0.25">
      <c r="B74" s="263"/>
      <c r="D74" s="263"/>
      <c r="E74" s="263"/>
      <c r="F74" s="263"/>
      <c r="I74" s="263"/>
    </row>
    <row r="75" spans="2:9" x14ac:dyDescent="0.25">
      <c r="B75" s="263"/>
      <c r="D75" s="263"/>
      <c r="E75" s="263"/>
      <c r="F75" s="263"/>
      <c r="I75" s="263"/>
    </row>
    <row r="76" spans="2:9" x14ac:dyDescent="0.25">
      <c r="B76" s="263"/>
      <c r="D76" s="263"/>
      <c r="E76" s="263"/>
      <c r="F76" s="263"/>
      <c r="I76" s="263"/>
    </row>
    <row r="77" spans="2:9" x14ac:dyDescent="0.25">
      <c r="B77" s="263"/>
      <c r="D77" s="263"/>
      <c r="E77" s="263"/>
      <c r="F77" s="263"/>
      <c r="I77" s="263"/>
    </row>
    <row r="78" spans="2:9" x14ac:dyDescent="0.25">
      <c r="B78" s="263"/>
      <c r="D78" s="263"/>
      <c r="E78" s="263"/>
      <c r="F78" s="263"/>
      <c r="I78" s="263"/>
    </row>
    <row r="79" spans="2:9" x14ac:dyDescent="0.25">
      <c r="B79" s="263"/>
      <c r="D79" s="263"/>
      <c r="E79" s="263"/>
      <c r="F79" s="263"/>
      <c r="I79" s="263"/>
    </row>
    <row r="80" spans="2:9" x14ac:dyDescent="0.25">
      <c r="B80" s="263"/>
      <c r="D80" s="263"/>
      <c r="E80" s="263"/>
      <c r="F80" s="263"/>
      <c r="I80" s="263"/>
    </row>
    <row r="81" spans="2:9" x14ac:dyDescent="0.25">
      <c r="B81" s="263"/>
      <c r="D81" s="263"/>
      <c r="E81" s="263"/>
      <c r="F81" s="263"/>
      <c r="I81" s="263"/>
    </row>
    <row r="82" spans="2:9" x14ac:dyDescent="0.25">
      <c r="B82" s="263"/>
      <c r="D82" s="263"/>
      <c r="E82" s="263"/>
      <c r="F82" s="263"/>
      <c r="I82" s="263"/>
    </row>
    <row r="83" spans="2:9" x14ac:dyDescent="0.25">
      <c r="B83" s="263"/>
      <c r="D83" s="263"/>
      <c r="E83" s="263"/>
      <c r="F83" s="263"/>
      <c r="I83" s="263"/>
    </row>
    <row r="84" spans="2:9" x14ac:dyDescent="0.25">
      <c r="B84" s="263"/>
      <c r="D84" s="263"/>
      <c r="E84" s="263"/>
      <c r="F84" s="263"/>
      <c r="I84" s="263"/>
    </row>
    <row r="85" spans="2:9" x14ac:dyDescent="0.25">
      <c r="B85" s="263"/>
      <c r="D85" s="263"/>
      <c r="E85" s="263"/>
      <c r="F85" s="263"/>
      <c r="I85" s="263"/>
    </row>
    <row r="86" spans="2:9" x14ac:dyDescent="0.25">
      <c r="B86" s="263"/>
      <c r="D86" s="263"/>
      <c r="E86" s="263"/>
      <c r="F86" s="263"/>
      <c r="I86" s="263"/>
    </row>
    <row r="87" spans="2:9" x14ac:dyDescent="0.25">
      <c r="B87" s="263"/>
      <c r="D87" s="263"/>
      <c r="E87" s="263"/>
      <c r="F87" s="263"/>
      <c r="I87" s="263"/>
    </row>
    <row r="88" spans="2:9" x14ac:dyDescent="0.25">
      <c r="B88" s="263"/>
      <c r="D88" s="263"/>
      <c r="E88" s="263"/>
      <c r="F88" s="263"/>
      <c r="I88" s="263"/>
    </row>
  </sheetData>
  <mergeCells count="37">
    <mergeCell ref="G11:G12"/>
    <mergeCell ref="J11:J12"/>
    <mergeCell ref="G13:G15"/>
    <mergeCell ref="J13:J15"/>
    <mergeCell ref="A31:A33"/>
    <mergeCell ref="B31:B33"/>
    <mergeCell ref="G31:G33"/>
    <mergeCell ref="J31:J33"/>
    <mergeCell ref="A42:A45"/>
    <mergeCell ref="B42:B45"/>
    <mergeCell ref="G43:G45"/>
    <mergeCell ref="A34:A37"/>
    <mergeCell ref="B34:B37"/>
    <mergeCell ref="A38:J38"/>
    <mergeCell ref="G34:G37"/>
    <mergeCell ref="J34:J37"/>
    <mergeCell ref="A9:J9"/>
    <mergeCell ref="A25:A27"/>
    <mergeCell ref="B25:B27"/>
    <mergeCell ref="A28:A30"/>
    <mergeCell ref="B28:B30"/>
    <mergeCell ref="G28:G30"/>
    <mergeCell ref="J28:J30"/>
    <mergeCell ref="G26:G27"/>
    <mergeCell ref="B13:B15"/>
    <mergeCell ref="A13:A15"/>
    <mergeCell ref="B10:B12"/>
    <mergeCell ref="A10:A12"/>
    <mergeCell ref="B16:B18"/>
    <mergeCell ref="A16:A18"/>
    <mergeCell ref="J16:J18"/>
    <mergeCell ref="G16:G18"/>
    <mergeCell ref="A3:J3"/>
    <mergeCell ref="A2:J2"/>
    <mergeCell ref="A4:J4"/>
    <mergeCell ref="A5:J5"/>
    <mergeCell ref="A6:J6"/>
  </mergeCells>
  <pageMargins left="0.78740157480314965" right="0.39370078740157483" top="0.78740157480314965" bottom="0.78740157480314965" header="0.39370078740157483" footer="0.39370078740157483"/>
  <pageSetup paperSize="9" scale="62" firstPageNumber="236" fitToWidth="0" fitToHeight="0" orientation="landscape" useFirstPageNumber="1" r:id="rId1"/>
  <headerFooter>
    <oddFooter>&amp;R&amp;"Arial,обычный"&amp;14&amp;P</oddFooter>
  </headerFooter>
  <rowBreaks count="3" manualBreakCount="3">
    <brk id="15" max="16383" man="1"/>
    <brk id="33" max="16383" man="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N59"/>
  <sheetViews>
    <sheetView topLeftCell="A40" zoomScale="60" zoomScaleNormal="60" zoomScalePageLayoutView="81" workbookViewId="0">
      <selection activeCell="J52" sqref="J52"/>
    </sheetView>
  </sheetViews>
  <sheetFormatPr defaultRowHeight="18" x14ac:dyDescent="0.25"/>
  <cols>
    <col min="1" max="1" width="8.7109375" style="434" customWidth="1"/>
    <col min="2" max="2" width="45.7109375" style="7" customWidth="1"/>
    <col min="3" max="3" width="13.5703125" style="7" customWidth="1"/>
    <col min="4" max="4" width="12" style="7" customWidth="1"/>
    <col min="5" max="5" width="21.42578125" style="7" customWidth="1"/>
    <col min="6" max="7" width="16.140625" style="7" customWidth="1"/>
    <col min="8" max="8" width="35.7109375" style="281" customWidth="1"/>
    <col min="9" max="9" width="12.7109375" style="7" customWidth="1"/>
    <col min="10" max="10" width="32.7109375" style="281" customWidth="1"/>
    <col min="11" max="13" width="9.140625" style="7"/>
    <col min="14" max="14" width="14.7109375" style="7" bestFit="1" customWidth="1"/>
    <col min="15" max="256" width="9.140625" style="7"/>
    <col min="257" max="257" width="8.7109375" style="7" customWidth="1"/>
    <col min="258" max="258" width="45.7109375" style="7" customWidth="1"/>
    <col min="259" max="259" width="13.5703125" style="7" customWidth="1"/>
    <col min="260" max="260" width="13.42578125" style="7" customWidth="1"/>
    <col min="261" max="261" width="20.85546875" style="7" customWidth="1"/>
    <col min="262" max="263" width="16.140625" style="7" customWidth="1"/>
    <col min="264" max="264" width="35.7109375" style="7" customWidth="1"/>
    <col min="265" max="265" width="15.28515625" style="7" customWidth="1"/>
    <col min="266" max="266" width="34.5703125" style="7" customWidth="1"/>
    <col min="267" max="512" width="9.140625" style="7"/>
    <col min="513" max="513" width="8.7109375" style="7" customWidth="1"/>
    <col min="514" max="514" width="45.7109375" style="7" customWidth="1"/>
    <col min="515" max="515" width="13.5703125" style="7" customWidth="1"/>
    <col min="516" max="516" width="13.42578125" style="7" customWidth="1"/>
    <col min="517" max="517" width="20.85546875" style="7" customWidth="1"/>
    <col min="518" max="519" width="16.140625" style="7" customWidth="1"/>
    <col min="520" max="520" width="35.7109375" style="7" customWidth="1"/>
    <col min="521" max="521" width="15.28515625" style="7" customWidth="1"/>
    <col min="522" max="522" width="34.5703125" style="7" customWidth="1"/>
    <col min="523" max="768" width="9.140625" style="7"/>
    <col min="769" max="769" width="8.7109375" style="7" customWidth="1"/>
    <col min="770" max="770" width="45.7109375" style="7" customWidth="1"/>
    <col min="771" max="771" width="13.5703125" style="7" customWidth="1"/>
    <col min="772" max="772" width="13.42578125" style="7" customWidth="1"/>
    <col min="773" max="773" width="20.85546875" style="7" customWidth="1"/>
    <col min="774" max="775" width="16.140625" style="7" customWidth="1"/>
    <col min="776" max="776" width="35.7109375" style="7" customWidth="1"/>
    <col min="777" max="777" width="15.28515625" style="7" customWidth="1"/>
    <col min="778" max="778" width="34.5703125" style="7" customWidth="1"/>
    <col min="779" max="1024" width="9.140625" style="7"/>
    <col min="1025" max="1025" width="8.7109375" style="7" customWidth="1"/>
    <col min="1026" max="1026" width="45.7109375" style="7" customWidth="1"/>
    <col min="1027" max="1027" width="13.5703125" style="7" customWidth="1"/>
    <col min="1028" max="1028" width="13.42578125" style="7" customWidth="1"/>
    <col min="1029" max="1029" width="20.85546875" style="7" customWidth="1"/>
    <col min="1030" max="1031" width="16.140625" style="7" customWidth="1"/>
    <col min="1032" max="1032" width="35.7109375" style="7" customWidth="1"/>
    <col min="1033" max="1033" width="15.28515625" style="7" customWidth="1"/>
    <col min="1034" max="1034" width="34.5703125" style="7" customWidth="1"/>
    <col min="1035" max="1280" width="9.140625" style="7"/>
    <col min="1281" max="1281" width="8.7109375" style="7" customWidth="1"/>
    <col min="1282" max="1282" width="45.7109375" style="7" customWidth="1"/>
    <col min="1283" max="1283" width="13.5703125" style="7" customWidth="1"/>
    <col min="1284" max="1284" width="13.42578125" style="7" customWidth="1"/>
    <col min="1285" max="1285" width="20.85546875" style="7" customWidth="1"/>
    <col min="1286" max="1287" width="16.140625" style="7" customWidth="1"/>
    <col min="1288" max="1288" width="35.7109375" style="7" customWidth="1"/>
    <col min="1289" max="1289" width="15.28515625" style="7" customWidth="1"/>
    <col min="1290" max="1290" width="34.5703125" style="7" customWidth="1"/>
    <col min="1291" max="1536" width="9.140625" style="7"/>
    <col min="1537" max="1537" width="8.7109375" style="7" customWidth="1"/>
    <col min="1538" max="1538" width="45.7109375" style="7" customWidth="1"/>
    <col min="1539" max="1539" width="13.5703125" style="7" customWidth="1"/>
    <col min="1540" max="1540" width="13.42578125" style="7" customWidth="1"/>
    <col min="1541" max="1541" width="20.85546875" style="7" customWidth="1"/>
    <col min="1542" max="1543" width="16.140625" style="7" customWidth="1"/>
    <col min="1544" max="1544" width="35.7109375" style="7" customWidth="1"/>
    <col min="1545" max="1545" width="15.28515625" style="7" customWidth="1"/>
    <col min="1546" max="1546" width="34.5703125" style="7" customWidth="1"/>
    <col min="1547" max="1792" width="9.140625" style="7"/>
    <col min="1793" max="1793" width="8.7109375" style="7" customWidth="1"/>
    <col min="1794" max="1794" width="45.7109375" style="7" customWidth="1"/>
    <col min="1795" max="1795" width="13.5703125" style="7" customWidth="1"/>
    <col min="1796" max="1796" width="13.42578125" style="7" customWidth="1"/>
    <col min="1797" max="1797" width="20.85546875" style="7" customWidth="1"/>
    <col min="1798" max="1799" width="16.140625" style="7" customWidth="1"/>
    <col min="1800" max="1800" width="35.7109375" style="7" customWidth="1"/>
    <col min="1801" max="1801" width="15.28515625" style="7" customWidth="1"/>
    <col min="1802" max="1802" width="34.5703125" style="7" customWidth="1"/>
    <col min="1803" max="2048" width="9.140625" style="7"/>
    <col min="2049" max="2049" width="8.7109375" style="7" customWidth="1"/>
    <col min="2050" max="2050" width="45.7109375" style="7" customWidth="1"/>
    <col min="2051" max="2051" width="13.5703125" style="7" customWidth="1"/>
    <col min="2052" max="2052" width="13.42578125" style="7" customWidth="1"/>
    <col min="2053" max="2053" width="20.85546875" style="7" customWidth="1"/>
    <col min="2054" max="2055" width="16.140625" style="7" customWidth="1"/>
    <col min="2056" max="2056" width="35.7109375" style="7" customWidth="1"/>
    <col min="2057" max="2057" width="15.28515625" style="7" customWidth="1"/>
    <col min="2058" max="2058" width="34.5703125" style="7" customWidth="1"/>
    <col min="2059" max="2304" width="9.140625" style="7"/>
    <col min="2305" max="2305" width="8.7109375" style="7" customWidth="1"/>
    <col min="2306" max="2306" width="45.7109375" style="7" customWidth="1"/>
    <col min="2307" max="2307" width="13.5703125" style="7" customWidth="1"/>
    <col min="2308" max="2308" width="13.42578125" style="7" customWidth="1"/>
    <col min="2309" max="2309" width="20.85546875" style="7" customWidth="1"/>
    <col min="2310" max="2311" width="16.140625" style="7" customWidth="1"/>
    <col min="2312" max="2312" width="35.7109375" style="7" customWidth="1"/>
    <col min="2313" max="2313" width="15.28515625" style="7" customWidth="1"/>
    <col min="2314" max="2314" width="34.5703125" style="7" customWidth="1"/>
    <col min="2315" max="2560" width="9.140625" style="7"/>
    <col min="2561" max="2561" width="8.7109375" style="7" customWidth="1"/>
    <col min="2562" max="2562" width="45.7109375" style="7" customWidth="1"/>
    <col min="2563" max="2563" width="13.5703125" style="7" customWidth="1"/>
    <col min="2564" max="2564" width="13.42578125" style="7" customWidth="1"/>
    <col min="2565" max="2565" width="20.85546875" style="7" customWidth="1"/>
    <col min="2566" max="2567" width="16.140625" style="7" customWidth="1"/>
    <col min="2568" max="2568" width="35.7109375" style="7" customWidth="1"/>
    <col min="2569" max="2569" width="15.28515625" style="7" customWidth="1"/>
    <col min="2570" max="2570" width="34.5703125" style="7" customWidth="1"/>
    <col min="2571" max="2816" width="9.140625" style="7"/>
    <col min="2817" max="2817" width="8.7109375" style="7" customWidth="1"/>
    <col min="2818" max="2818" width="45.7109375" style="7" customWidth="1"/>
    <col min="2819" max="2819" width="13.5703125" style="7" customWidth="1"/>
    <col min="2820" max="2820" width="13.42578125" style="7" customWidth="1"/>
    <col min="2821" max="2821" width="20.85546875" style="7" customWidth="1"/>
    <col min="2822" max="2823" width="16.140625" style="7" customWidth="1"/>
    <col min="2824" max="2824" width="35.7109375" style="7" customWidth="1"/>
    <col min="2825" max="2825" width="15.28515625" style="7" customWidth="1"/>
    <col min="2826" max="2826" width="34.5703125" style="7" customWidth="1"/>
    <col min="2827" max="3072" width="9.140625" style="7"/>
    <col min="3073" max="3073" width="8.7109375" style="7" customWidth="1"/>
    <col min="3074" max="3074" width="45.7109375" style="7" customWidth="1"/>
    <col min="3075" max="3075" width="13.5703125" style="7" customWidth="1"/>
    <col min="3076" max="3076" width="13.42578125" style="7" customWidth="1"/>
    <col min="3077" max="3077" width="20.85546875" style="7" customWidth="1"/>
    <col min="3078" max="3079" width="16.140625" style="7" customWidth="1"/>
    <col min="3080" max="3080" width="35.7109375" style="7" customWidth="1"/>
    <col min="3081" max="3081" width="15.28515625" style="7" customWidth="1"/>
    <col min="3082" max="3082" width="34.5703125" style="7" customWidth="1"/>
    <col min="3083" max="3328" width="9.140625" style="7"/>
    <col min="3329" max="3329" width="8.7109375" style="7" customWidth="1"/>
    <col min="3330" max="3330" width="45.7109375" style="7" customWidth="1"/>
    <col min="3331" max="3331" width="13.5703125" style="7" customWidth="1"/>
    <col min="3332" max="3332" width="13.42578125" style="7" customWidth="1"/>
    <col min="3333" max="3333" width="20.85546875" style="7" customWidth="1"/>
    <col min="3334" max="3335" width="16.140625" style="7" customWidth="1"/>
    <col min="3336" max="3336" width="35.7109375" style="7" customWidth="1"/>
    <col min="3337" max="3337" width="15.28515625" style="7" customWidth="1"/>
    <col min="3338" max="3338" width="34.5703125" style="7" customWidth="1"/>
    <col min="3339" max="3584" width="9.140625" style="7"/>
    <col min="3585" max="3585" width="8.7109375" style="7" customWidth="1"/>
    <col min="3586" max="3586" width="45.7109375" style="7" customWidth="1"/>
    <col min="3587" max="3587" width="13.5703125" style="7" customWidth="1"/>
    <col min="3588" max="3588" width="13.42578125" style="7" customWidth="1"/>
    <col min="3589" max="3589" width="20.85546875" style="7" customWidth="1"/>
    <col min="3590" max="3591" width="16.140625" style="7" customWidth="1"/>
    <col min="3592" max="3592" width="35.7109375" style="7" customWidth="1"/>
    <col min="3593" max="3593" width="15.28515625" style="7" customWidth="1"/>
    <col min="3594" max="3594" width="34.5703125" style="7" customWidth="1"/>
    <col min="3595" max="3840" width="9.140625" style="7"/>
    <col min="3841" max="3841" width="8.7109375" style="7" customWidth="1"/>
    <col min="3842" max="3842" width="45.7109375" style="7" customWidth="1"/>
    <col min="3843" max="3843" width="13.5703125" style="7" customWidth="1"/>
    <col min="3844" max="3844" width="13.42578125" style="7" customWidth="1"/>
    <col min="3845" max="3845" width="20.85546875" style="7" customWidth="1"/>
    <col min="3846" max="3847" width="16.140625" style="7" customWidth="1"/>
    <col min="3848" max="3848" width="35.7109375" style="7" customWidth="1"/>
    <col min="3849" max="3849" width="15.28515625" style="7" customWidth="1"/>
    <col min="3850" max="3850" width="34.5703125" style="7" customWidth="1"/>
    <col min="3851" max="4096" width="9.140625" style="7"/>
    <col min="4097" max="4097" width="8.7109375" style="7" customWidth="1"/>
    <col min="4098" max="4098" width="45.7109375" style="7" customWidth="1"/>
    <col min="4099" max="4099" width="13.5703125" style="7" customWidth="1"/>
    <col min="4100" max="4100" width="13.42578125" style="7" customWidth="1"/>
    <col min="4101" max="4101" width="20.85546875" style="7" customWidth="1"/>
    <col min="4102" max="4103" width="16.140625" style="7" customWidth="1"/>
    <col min="4104" max="4104" width="35.7109375" style="7" customWidth="1"/>
    <col min="4105" max="4105" width="15.28515625" style="7" customWidth="1"/>
    <col min="4106" max="4106" width="34.5703125" style="7" customWidth="1"/>
    <col min="4107" max="4352" width="9.140625" style="7"/>
    <col min="4353" max="4353" width="8.7109375" style="7" customWidth="1"/>
    <col min="4354" max="4354" width="45.7109375" style="7" customWidth="1"/>
    <col min="4355" max="4355" width="13.5703125" style="7" customWidth="1"/>
    <col min="4356" max="4356" width="13.42578125" style="7" customWidth="1"/>
    <col min="4357" max="4357" width="20.85546875" style="7" customWidth="1"/>
    <col min="4358" max="4359" width="16.140625" style="7" customWidth="1"/>
    <col min="4360" max="4360" width="35.7109375" style="7" customWidth="1"/>
    <col min="4361" max="4361" width="15.28515625" style="7" customWidth="1"/>
    <col min="4362" max="4362" width="34.5703125" style="7" customWidth="1"/>
    <col min="4363" max="4608" width="9.140625" style="7"/>
    <col min="4609" max="4609" width="8.7109375" style="7" customWidth="1"/>
    <col min="4610" max="4610" width="45.7109375" style="7" customWidth="1"/>
    <col min="4611" max="4611" width="13.5703125" style="7" customWidth="1"/>
    <col min="4612" max="4612" width="13.42578125" style="7" customWidth="1"/>
    <col min="4613" max="4613" width="20.85546875" style="7" customWidth="1"/>
    <col min="4614" max="4615" width="16.140625" style="7" customWidth="1"/>
    <col min="4616" max="4616" width="35.7109375" style="7" customWidth="1"/>
    <col min="4617" max="4617" width="15.28515625" style="7" customWidth="1"/>
    <col min="4618" max="4618" width="34.5703125" style="7" customWidth="1"/>
    <col min="4619" max="4864" width="9.140625" style="7"/>
    <col min="4865" max="4865" width="8.7109375" style="7" customWidth="1"/>
    <col min="4866" max="4866" width="45.7109375" style="7" customWidth="1"/>
    <col min="4867" max="4867" width="13.5703125" style="7" customWidth="1"/>
    <col min="4868" max="4868" width="13.42578125" style="7" customWidth="1"/>
    <col min="4869" max="4869" width="20.85546875" style="7" customWidth="1"/>
    <col min="4870" max="4871" width="16.140625" style="7" customWidth="1"/>
    <col min="4872" max="4872" width="35.7109375" style="7" customWidth="1"/>
    <col min="4873" max="4873" width="15.28515625" style="7" customWidth="1"/>
    <col min="4874" max="4874" width="34.5703125" style="7" customWidth="1"/>
    <col min="4875" max="5120" width="9.140625" style="7"/>
    <col min="5121" max="5121" width="8.7109375" style="7" customWidth="1"/>
    <col min="5122" max="5122" width="45.7109375" style="7" customWidth="1"/>
    <col min="5123" max="5123" width="13.5703125" style="7" customWidth="1"/>
    <col min="5124" max="5124" width="13.42578125" style="7" customWidth="1"/>
    <col min="5125" max="5125" width="20.85546875" style="7" customWidth="1"/>
    <col min="5126" max="5127" width="16.140625" style="7" customWidth="1"/>
    <col min="5128" max="5128" width="35.7109375" style="7" customWidth="1"/>
    <col min="5129" max="5129" width="15.28515625" style="7" customWidth="1"/>
    <col min="5130" max="5130" width="34.5703125" style="7" customWidth="1"/>
    <col min="5131" max="5376" width="9.140625" style="7"/>
    <col min="5377" max="5377" width="8.7109375" style="7" customWidth="1"/>
    <col min="5378" max="5378" width="45.7109375" style="7" customWidth="1"/>
    <col min="5379" max="5379" width="13.5703125" style="7" customWidth="1"/>
    <col min="5380" max="5380" width="13.42578125" style="7" customWidth="1"/>
    <col min="5381" max="5381" width="20.85546875" style="7" customWidth="1"/>
    <col min="5382" max="5383" width="16.140625" style="7" customWidth="1"/>
    <col min="5384" max="5384" width="35.7109375" style="7" customWidth="1"/>
    <col min="5385" max="5385" width="15.28515625" style="7" customWidth="1"/>
    <col min="5386" max="5386" width="34.5703125" style="7" customWidth="1"/>
    <col min="5387" max="5632" width="9.140625" style="7"/>
    <col min="5633" max="5633" width="8.7109375" style="7" customWidth="1"/>
    <col min="5634" max="5634" width="45.7109375" style="7" customWidth="1"/>
    <col min="5635" max="5635" width="13.5703125" style="7" customWidth="1"/>
    <col min="5636" max="5636" width="13.42578125" style="7" customWidth="1"/>
    <col min="5637" max="5637" width="20.85546875" style="7" customWidth="1"/>
    <col min="5638" max="5639" width="16.140625" style="7" customWidth="1"/>
    <col min="5640" max="5640" width="35.7109375" style="7" customWidth="1"/>
    <col min="5641" max="5641" width="15.28515625" style="7" customWidth="1"/>
    <col min="5642" max="5642" width="34.5703125" style="7" customWidth="1"/>
    <col min="5643" max="5888" width="9.140625" style="7"/>
    <col min="5889" max="5889" width="8.7109375" style="7" customWidth="1"/>
    <col min="5890" max="5890" width="45.7109375" style="7" customWidth="1"/>
    <col min="5891" max="5891" width="13.5703125" style="7" customWidth="1"/>
    <col min="5892" max="5892" width="13.42578125" style="7" customWidth="1"/>
    <col min="5893" max="5893" width="20.85546875" style="7" customWidth="1"/>
    <col min="5894" max="5895" width="16.140625" style="7" customWidth="1"/>
    <col min="5896" max="5896" width="35.7109375" style="7" customWidth="1"/>
    <col min="5897" max="5897" width="15.28515625" style="7" customWidth="1"/>
    <col min="5898" max="5898" width="34.5703125" style="7" customWidth="1"/>
    <col min="5899" max="6144" width="9.140625" style="7"/>
    <col min="6145" max="6145" width="8.7109375" style="7" customWidth="1"/>
    <col min="6146" max="6146" width="45.7109375" style="7" customWidth="1"/>
    <col min="6147" max="6147" width="13.5703125" style="7" customWidth="1"/>
    <col min="6148" max="6148" width="13.42578125" style="7" customWidth="1"/>
    <col min="6149" max="6149" width="20.85546875" style="7" customWidth="1"/>
    <col min="6150" max="6151" width="16.140625" style="7" customWidth="1"/>
    <col min="6152" max="6152" width="35.7109375" style="7" customWidth="1"/>
    <col min="6153" max="6153" width="15.28515625" style="7" customWidth="1"/>
    <col min="6154" max="6154" width="34.5703125" style="7" customWidth="1"/>
    <col min="6155" max="6400" width="9.140625" style="7"/>
    <col min="6401" max="6401" width="8.7109375" style="7" customWidth="1"/>
    <col min="6402" max="6402" width="45.7109375" style="7" customWidth="1"/>
    <col min="6403" max="6403" width="13.5703125" style="7" customWidth="1"/>
    <col min="6404" max="6404" width="13.42578125" style="7" customWidth="1"/>
    <col min="6405" max="6405" width="20.85546875" style="7" customWidth="1"/>
    <col min="6406" max="6407" width="16.140625" style="7" customWidth="1"/>
    <col min="6408" max="6408" width="35.7109375" style="7" customWidth="1"/>
    <col min="6409" max="6409" width="15.28515625" style="7" customWidth="1"/>
    <col min="6410" max="6410" width="34.5703125" style="7" customWidth="1"/>
    <col min="6411" max="6656" width="9.140625" style="7"/>
    <col min="6657" max="6657" width="8.7109375" style="7" customWidth="1"/>
    <col min="6658" max="6658" width="45.7109375" style="7" customWidth="1"/>
    <col min="6659" max="6659" width="13.5703125" style="7" customWidth="1"/>
    <col min="6660" max="6660" width="13.42578125" style="7" customWidth="1"/>
    <col min="6661" max="6661" width="20.85546875" style="7" customWidth="1"/>
    <col min="6662" max="6663" width="16.140625" style="7" customWidth="1"/>
    <col min="6664" max="6664" width="35.7109375" style="7" customWidth="1"/>
    <col min="6665" max="6665" width="15.28515625" style="7" customWidth="1"/>
    <col min="6666" max="6666" width="34.5703125" style="7" customWidth="1"/>
    <col min="6667" max="6912" width="9.140625" style="7"/>
    <col min="6913" max="6913" width="8.7109375" style="7" customWidth="1"/>
    <col min="6914" max="6914" width="45.7109375" style="7" customWidth="1"/>
    <col min="6915" max="6915" width="13.5703125" style="7" customWidth="1"/>
    <col min="6916" max="6916" width="13.42578125" style="7" customWidth="1"/>
    <col min="6917" max="6917" width="20.85546875" style="7" customWidth="1"/>
    <col min="6918" max="6919" width="16.140625" style="7" customWidth="1"/>
    <col min="6920" max="6920" width="35.7109375" style="7" customWidth="1"/>
    <col min="6921" max="6921" width="15.28515625" style="7" customWidth="1"/>
    <col min="6922" max="6922" width="34.5703125" style="7" customWidth="1"/>
    <col min="6923" max="7168" width="9.140625" style="7"/>
    <col min="7169" max="7169" width="8.7109375" style="7" customWidth="1"/>
    <col min="7170" max="7170" width="45.7109375" style="7" customWidth="1"/>
    <col min="7171" max="7171" width="13.5703125" style="7" customWidth="1"/>
    <col min="7172" max="7172" width="13.42578125" style="7" customWidth="1"/>
    <col min="7173" max="7173" width="20.85546875" style="7" customWidth="1"/>
    <col min="7174" max="7175" width="16.140625" style="7" customWidth="1"/>
    <col min="7176" max="7176" width="35.7109375" style="7" customWidth="1"/>
    <col min="7177" max="7177" width="15.28515625" style="7" customWidth="1"/>
    <col min="7178" max="7178" width="34.5703125" style="7" customWidth="1"/>
    <col min="7179" max="7424" width="9.140625" style="7"/>
    <col min="7425" max="7425" width="8.7109375" style="7" customWidth="1"/>
    <col min="7426" max="7426" width="45.7109375" style="7" customWidth="1"/>
    <col min="7427" max="7427" width="13.5703125" style="7" customWidth="1"/>
    <col min="7428" max="7428" width="13.42578125" style="7" customWidth="1"/>
    <col min="7429" max="7429" width="20.85546875" style="7" customWidth="1"/>
    <col min="7430" max="7431" width="16.140625" style="7" customWidth="1"/>
    <col min="7432" max="7432" width="35.7109375" style="7" customWidth="1"/>
    <col min="7433" max="7433" width="15.28515625" style="7" customWidth="1"/>
    <col min="7434" max="7434" width="34.5703125" style="7" customWidth="1"/>
    <col min="7435" max="7680" width="9.140625" style="7"/>
    <col min="7681" max="7681" width="8.7109375" style="7" customWidth="1"/>
    <col min="7682" max="7682" width="45.7109375" style="7" customWidth="1"/>
    <col min="7683" max="7683" width="13.5703125" style="7" customWidth="1"/>
    <col min="7684" max="7684" width="13.42578125" style="7" customWidth="1"/>
    <col min="7685" max="7685" width="20.85546875" style="7" customWidth="1"/>
    <col min="7686" max="7687" width="16.140625" style="7" customWidth="1"/>
    <col min="7688" max="7688" width="35.7109375" style="7" customWidth="1"/>
    <col min="7689" max="7689" width="15.28515625" style="7" customWidth="1"/>
    <col min="7690" max="7690" width="34.5703125" style="7" customWidth="1"/>
    <col min="7691" max="7936" width="9.140625" style="7"/>
    <col min="7937" max="7937" width="8.7109375" style="7" customWidth="1"/>
    <col min="7938" max="7938" width="45.7109375" style="7" customWidth="1"/>
    <col min="7939" max="7939" width="13.5703125" style="7" customWidth="1"/>
    <col min="7940" max="7940" width="13.42578125" style="7" customWidth="1"/>
    <col min="7941" max="7941" width="20.85546875" style="7" customWidth="1"/>
    <col min="7942" max="7943" width="16.140625" style="7" customWidth="1"/>
    <col min="7944" max="7944" width="35.7109375" style="7" customWidth="1"/>
    <col min="7945" max="7945" width="15.28515625" style="7" customWidth="1"/>
    <col min="7946" max="7946" width="34.5703125" style="7" customWidth="1"/>
    <col min="7947" max="8192" width="9.140625" style="7"/>
    <col min="8193" max="8193" width="8.7109375" style="7" customWidth="1"/>
    <col min="8194" max="8194" width="45.7109375" style="7" customWidth="1"/>
    <col min="8195" max="8195" width="13.5703125" style="7" customWidth="1"/>
    <col min="8196" max="8196" width="13.42578125" style="7" customWidth="1"/>
    <col min="8197" max="8197" width="20.85546875" style="7" customWidth="1"/>
    <col min="8198" max="8199" width="16.140625" style="7" customWidth="1"/>
    <col min="8200" max="8200" width="35.7109375" style="7" customWidth="1"/>
    <col min="8201" max="8201" width="15.28515625" style="7" customWidth="1"/>
    <col min="8202" max="8202" width="34.5703125" style="7" customWidth="1"/>
    <col min="8203" max="8448" width="9.140625" style="7"/>
    <col min="8449" max="8449" width="8.7109375" style="7" customWidth="1"/>
    <col min="8450" max="8450" width="45.7109375" style="7" customWidth="1"/>
    <col min="8451" max="8451" width="13.5703125" style="7" customWidth="1"/>
    <col min="8452" max="8452" width="13.42578125" style="7" customWidth="1"/>
    <col min="8453" max="8453" width="20.85546875" style="7" customWidth="1"/>
    <col min="8454" max="8455" width="16.140625" style="7" customWidth="1"/>
    <col min="8456" max="8456" width="35.7109375" style="7" customWidth="1"/>
    <col min="8457" max="8457" width="15.28515625" style="7" customWidth="1"/>
    <col min="8458" max="8458" width="34.5703125" style="7" customWidth="1"/>
    <col min="8459" max="8704" width="9.140625" style="7"/>
    <col min="8705" max="8705" width="8.7109375" style="7" customWidth="1"/>
    <col min="8706" max="8706" width="45.7109375" style="7" customWidth="1"/>
    <col min="8707" max="8707" width="13.5703125" style="7" customWidth="1"/>
    <col min="8708" max="8708" width="13.42578125" style="7" customWidth="1"/>
    <col min="8709" max="8709" width="20.85546875" style="7" customWidth="1"/>
    <col min="8710" max="8711" width="16.140625" style="7" customWidth="1"/>
    <col min="8712" max="8712" width="35.7109375" style="7" customWidth="1"/>
    <col min="8713" max="8713" width="15.28515625" style="7" customWidth="1"/>
    <col min="8714" max="8714" width="34.5703125" style="7" customWidth="1"/>
    <col min="8715" max="8960" width="9.140625" style="7"/>
    <col min="8961" max="8961" width="8.7109375" style="7" customWidth="1"/>
    <col min="8962" max="8962" width="45.7109375" style="7" customWidth="1"/>
    <col min="8963" max="8963" width="13.5703125" style="7" customWidth="1"/>
    <col min="8964" max="8964" width="13.42578125" style="7" customWidth="1"/>
    <col min="8965" max="8965" width="20.85546875" style="7" customWidth="1"/>
    <col min="8966" max="8967" width="16.140625" style="7" customWidth="1"/>
    <col min="8968" max="8968" width="35.7109375" style="7" customWidth="1"/>
    <col min="8969" max="8969" width="15.28515625" style="7" customWidth="1"/>
    <col min="8970" max="8970" width="34.5703125" style="7" customWidth="1"/>
    <col min="8971" max="9216" width="9.140625" style="7"/>
    <col min="9217" max="9217" width="8.7109375" style="7" customWidth="1"/>
    <col min="9218" max="9218" width="45.7109375" style="7" customWidth="1"/>
    <col min="9219" max="9219" width="13.5703125" style="7" customWidth="1"/>
    <col min="9220" max="9220" width="13.42578125" style="7" customWidth="1"/>
    <col min="9221" max="9221" width="20.85546875" style="7" customWidth="1"/>
    <col min="9222" max="9223" width="16.140625" style="7" customWidth="1"/>
    <col min="9224" max="9224" width="35.7109375" style="7" customWidth="1"/>
    <col min="9225" max="9225" width="15.28515625" style="7" customWidth="1"/>
    <col min="9226" max="9226" width="34.5703125" style="7" customWidth="1"/>
    <col min="9227" max="9472" width="9.140625" style="7"/>
    <col min="9473" max="9473" width="8.7109375" style="7" customWidth="1"/>
    <col min="9474" max="9474" width="45.7109375" style="7" customWidth="1"/>
    <col min="9475" max="9475" width="13.5703125" style="7" customWidth="1"/>
    <col min="9476" max="9476" width="13.42578125" style="7" customWidth="1"/>
    <col min="9477" max="9477" width="20.85546875" style="7" customWidth="1"/>
    <col min="9478" max="9479" width="16.140625" style="7" customWidth="1"/>
    <col min="9480" max="9480" width="35.7109375" style="7" customWidth="1"/>
    <col min="9481" max="9481" width="15.28515625" style="7" customWidth="1"/>
    <col min="9482" max="9482" width="34.5703125" style="7" customWidth="1"/>
    <col min="9483" max="9728" width="9.140625" style="7"/>
    <col min="9729" max="9729" width="8.7109375" style="7" customWidth="1"/>
    <col min="9730" max="9730" width="45.7109375" style="7" customWidth="1"/>
    <col min="9731" max="9731" width="13.5703125" style="7" customWidth="1"/>
    <col min="9732" max="9732" width="13.42578125" style="7" customWidth="1"/>
    <col min="9733" max="9733" width="20.85546875" style="7" customWidth="1"/>
    <col min="9734" max="9735" width="16.140625" style="7" customWidth="1"/>
    <col min="9736" max="9736" width="35.7109375" style="7" customWidth="1"/>
    <col min="9737" max="9737" width="15.28515625" style="7" customWidth="1"/>
    <col min="9738" max="9738" width="34.5703125" style="7" customWidth="1"/>
    <col min="9739" max="9984" width="9.140625" style="7"/>
    <col min="9985" max="9985" width="8.7109375" style="7" customWidth="1"/>
    <col min="9986" max="9986" width="45.7109375" style="7" customWidth="1"/>
    <col min="9987" max="9987" width="13.5703125" style="7" customWidth="1"/>
    <col min="9988" max="9988" width="13.42578125" style="7" customWidth="1"/>
    <col min="9989" max="9989" width="20.85546875" style="7" customWidth="1"/>
    <col min="9990" max="9991" width="16.140625" style="7" customWidth="1"/>
    <col min="9992" max="9992" width="35.7109375" style="7" customWidth="1"/>
    <col min="9993" max="9993" width="15.28515625" style="7" customWidth="1"/>
    <col min="9994" max="9994" width="34.5703125" style="7" customWidth="1"/>
    <col min="9995" max="10240" width="9.140625" style="7"/>
    <col min="10241" max="10241" width="8.7109375" style="7" customWidth="1"/>
    <col min="10242" max="10242" width="45.7109375" style="7" customWidth="1"/>
    <col min="10243" max="10243" width="13.5703125" style="7" customWidth="1"/>
    <col min="10244" max="10244" width="13.42578125" style="7" customWidth="1"/>
    <col min="10245" max="10245" width="20.85546875" style="7" customWidth="1"/>
    <col min="10246" max="10247" width="16.140625" style="7" customWidth="1"/>
    <col min="10248" max="10248" width="35.7109375" style="7" customWidth="1"/>
    <col min="10249" max="10249" width="15.28515625" style="7" customWidth="1"/>
    <col min="10250" max="10250" width="34.5703125" style="7" customWidth="1"/>
    <col min="10251" max="10496" width="9.140625" style="7"/>
    <col min="10497" max="10497" width="8.7109375" style="7" customWidth="1"/>
    <col min="10498" max="10498" width="45.7109375" style="7" customWidth="1"/>
    <col min="10499" max="10499" width="13.5703125" style="7" customWidth="1"/>
    <col min="10500" max="10500" width="13.42578125" style="7" customWidth="1"/>
    <col min="10501" max="10501" width="20.85546875" style="7" customWidth="1"/>
    <col min="10502" max="10503" width="16.140625" style="7" customWidth="1"/>
    <col min="10504" max="10504" width="35.7109375" style="7" customWidth="1"/>
    <col min="10505" max="10505" width="15.28515625" style="7" customWidth="1"/>
    <col min="10506" max="10506" width="34.5703125" style="7" customWidth="1"/>
    <col min="10507" max="10752" width="9.140625" style="7"/>
    <col min="10753" max="10753" width="8.7109375" style="7" customWidth="1"/>
    <col min="10754" max="10754" width="45.7109375" style="7" customWidth="1"/>
    <col min="10755" max="10755" width="13.5703125" style="7" customWidth="1"/>
    <col min="10756" max="10756" width="13.42578125" style="7" customWidth="1"/>
    <col min="10757" max="10757" width="20.85546875" style="7" customWidth="1"/>
    <col min="10758" max="10759" width="16.140625" style="7" customWidth="1"/>
    <col min="10760" max="10760" width="35.7109375" style="7" customWidth="1"/>
    <col min="10761" max="10761" width="15.28515625" style="7" customWidth="1"/>
    <col min="10762" max="10762" width="34.5703125" style="7" customWidth="1"/>
    <col min="10763" max="11008" width="9.140625" style="7"/>
    <col min="11009" max="11009" width="8.7109375" style="7" customWidth="1"/>
    <col min="11010" max="11010" width="45.7109375" style="7" customWidth="1"/>
    <col min="11011" max="11011" width="13.5703125" style="7" customWidth="1"/>
    <col min="11012" max="11012" width="13.42578125" style="7" customWidth="1"/>
    <col min="11013" max="11013" width="20.85546875" style="7" customWidth="1"/>
    <col min="11014" max="11015" width="16.140625" style="7" customWidth="1"/>
    <col min="11016" max="11016" width="35.7109375" style="7" customWidth="1"/>
    <col min="11017" max="11017" width="15.28515625" style="7" customWidth="1"/>
    <col min="11018" max="11018" width="34.5703125" style="7" customWidth="1"/>
    <col min="11019" max="11264" width="9.140625" style="7"/>
    <col min="11265" max="11265" width="8.7109375" style="7" customWidth="1"/>
    <col min="11266" max="11266" width="45.7109375" style="7" customWidth="1"/>
    <col min="11267" max="11267" width="13.5703125" style="7" customWidth="1"/>
    <col min="11268" max="11268" width="13.42578125" style="7" customWidth="1"/>
    <col min="11269" max="11269" width="20.85546875" style="7" customWidth="1"/>
    <col min="11270" max="11271" width="16.140625" style="7" customWidth="1"/>
    <col min="11272" max="11272" width="35.7109375" style="7" customWidth="1"/>
    <col min="11273" max="11273" width="15.28515625" style="7" customWidth="1"/>
    <col min="11274" max="11274" width="34.5703125" style="7" customWidth="1"/>
    <col min="11275" max="11520" width="9.140625" style="7"/>
    <col min="11521" max="11521" width="8.7109375" style="7" customWidth="1"/>
    <col min="11522" max="11522" width="45.7109375" style="7" customWidth="1"/>
    <col min="11523" max="11523" width="13.5703125" style="7" customWidth="1"/>
    <col min="11524" max="11524" width="13.42578125" style="7" customWidth="1"/>
    <col min="11525" max="11525" width="20.85546875" style="7" customWidth="1"/>
    <col min="11526" max="11527" width="16.140625" style="7" customWidth="1"/>
    <col min="11528" max="11528" width="35.7109375" style="7" customWidth="1"/>
    <col min="11529" max="11529" width="15.28515625" style="7" customWidth="1"/>
    <col min="11530" max="11530" width="34.5703125" style="7" customWidth="1"/>
    <col min="11531" max="11776" width="9.140625" style="7"/>
    <col min="11777" max="11777" width="8.7109375" style="7" customWidth="1"/>
    <col min="11778" max="11778" width="45.7109375" style="7" customWidth="1"/>
    <col min="11779" max="11779" width="13.5703125" style="7" customWidth="1"/>
    <col min="11780" max="11780" width="13.42578125" style="7" customWidth="1"/>
    <col min="11781" max="11781" width="20.85546875" style="7" customWidth="1"/>
    <col min="11782" max="11783" width="16.140625" style="7" customWidth="1"/>
    <col min="11784" max="11784" width="35.7109375" style="7" customWidth="1"/>
    <col min="11785" max="11785" width="15.28515625" style="7" customWidth="1"/>
    <col min="11786" max="11786" width="34.5703125" style="7" customWidth="1"/>
    <col min="11787" max="12032" width="9.140625" style="7"/>
    <col min="12033" max="12033" width="8.7109375" style="7" customWidth="1"/>
    <col min="12034" max="12034" width="45.7109375" style="7" customWidth="1"/>
    <col min="12035" max="12035" width="13.5703125" style="7" customWidth="1"/>
    <col min="12036" max="12036" width="13.42578125" style="7" customWidth="1"/>
    <col min="12037" max="12037" width="20.85546875" style="7" customWidth="1"/>
    <col min="12038" max="12039" width="16.140625" style="7" customWidth="1"/>
    <col min="12040" max="12040" width="35.7109375" style="7" customWidth="1"/>
    <col min="12041" max="12041" width="15.28515625" style="7" customWidth="1"/>
    <col min="12042" max="12042" width="34.5703125" style="7" customWidth="1"/>
    <col min="12043" max="12288" width="9.140625" style="7"/>
    <col min="12289" max="12289" width="8.7109375" style="7" customWidth="1"/>
    <col min="12290" max="12290" width="45.7109375" style="7" customWidth="1"/>
    <col min="12291" max="12291" width="13.5703125" style="7" customWidth="1"/>
    <col min="12292" max="12292" width="13.42578125" style="7" customWidth="1"/>
    <col min="12293" max="12293" width="20.85546875" style="7" customWidth="1"/>
    <col min="12294" max="12295" width="16.140625" style="7" customWidth="1"/>
    <col min="12296" max="12296" width="35.7109375" style="7" customWidth="1"/>
    <col min="12297" max="12297" width="15.28515625" style="7" customWidth="1"/>
    <col min="12298" max="12298" width="34.5703125" style="7" customWidth="1"/>
    <col min="12299" max="12544" width="9.140625" style="7"/>
    <col min="12545" max="12545" width="8.7109375" style="7" customWidth="1"/>
    <col min="12546" max="12546" width="45.7109375" style="7" customWidth="1"/>
    <col min="12547" max="12547" width="13.5703125" style="7" customWidth="1"/>
    <col min="12548" max="12548" width="13.42578125" style="7" customWidth="1"/>
    <col min="12549" max="12549" width="20.85546875" style="7" customWidth="1"/>
    <col min="12550" max="12551" width="16.140625" style="7" customWidth="1"/>
    <col min="12552" max="12552" width="35.7109375" style="7" customWidth="1"/>
    <col min="12553" max="12553" width="15.28515625" style="7" customWidth="1"/>
    <col min="12554" max="12554" width="34.5703125" style="7" customWidth="1"/>
    <col min="12555" max="12800" width="9.140625" style="7"/>
    <col min="12801" max="12801" width="8.7109375" style="7" customWidth="1"/>
    <col min="12802" max="12802" width="45.7109375" style="7" customWidth="1"/>
    <col min="12803" max="12803" width="13.5703125" style="7" customWidth="1"/>
    <col min="12804" max="12804" width="13.42578125" style="7" customWidth="1"/>
    <col min="12805" max="12805" width="20.85546875" style="7" customWidth="1"/>
    <col min="12806" max="12807" width="16.140625" style="7" customWidth="1"/>
    <col min="12808" max="12808" width="35.7109375" style="7" customWidth="1"/>
    <col min="12809" max="12809" width="15.28515625" style="7" customWidth="1"/>
    <col min="12810" max="12810" width="34.5703125" style="7" customWidth="1"/>
    <col min="12811" max="13056" width="9.140625" style="7"/>
    <col min="13057" max="13057" width="8.7109375" style="7" customWidth="1"/>
    <col min="13058" max="13058" width="45.7109375" style="7" customWidth="1"/>
    <col min="13059" max="13059" width="13.5703125" style="7" customWidth="1"/>
    <col min="13060" max="13060" width="13.42578125" style="7" customWidth="1"/>
    <col min="13061" max="13061" width="20.85546875" style="7" customWidth="1"/>
    <col min="13062" max="13063" width="16.140625" style="7" customWidth="1"/>
    <col min="13064" max="13064" width="35.7109375" style="7" customWidth="1"/>
    <col min="13065" max="13065" width="15.28515625" style="7" customWidth="1"/>
    <col min="13066" max="13066" width="34.5703125" style="7" customWidth="1"/>
    <col min="13067" max="13312" width="9.140625" style="7"/>
    <col min="13313" max="13313" width="8.7109375" style="7" customWidth="1"/>
    <col min="13314" max="13314" width="45.7109375" style="7" customWidth="1"/>
    <col min="13315" max="13315" width="13.5703125" style="7" customWidth="1"/>
    <col min="13316" max="13316" width="13.42578125" style="7" customWidth="1"/>
    <col min="13317" max="13317" width="20.85546875" style="7" customWidth="1"/>
    <col min="13318" max="13319" width="16.140625" style="7" customWidth="1"/>
    <col min="13320" max="13320" width="35.7109375" style="7" customWidth="1"/>
    <col min="13321" max="13321" width="15.28515625" style="7" customWidth="1"/>
    <col min="13322" max="13322" width="34.5703125" style="7" customWidth="1"/>
    <col min="13323" max="13568" width="9.140625" style="7"/>
    <col min="13569" max="13569" width="8.7109375" style="7" customWidth="1"/>
    <col min="13570" max="13570" width="45.7109375" style="7" customWidth="1"/>
    <col min="13571" max="13571" width="13.5703125" style="7" customWidth="1"/>
    <col min="13572" max="13572" width="13.42578125" style="7" customWidth="1"/>
    <col min="13573" max="13573" width="20.85546875" style="7" customWidth="1"/>
    <col min="13574" max="13575" width="16.140625" style="7" customWidth="1"/>
    <col min="13576" max="13576" width="35.7109375" style="7" customWidth="1"/>
    <col min="13577" max="13577" width="15.28515625" style="7" customWidth="1"/>
    <col min="13578" max="13578" width="34.5703125" style="7" customWidth="1"/>
    <col min="13579" max="13824" width="9.140625" style="7"/>
    <col min="13825" max="13825" width="8.7109375" style="7" customWidth="1"/>
    <col min="13826" max="13826" width="45.7109375" style="7" customWidth="1"/>
    <col min="13827" max="13827" width="13.5703125" style="7" customWidth="1"/>
    <col min="13828" max="13828" width="13.42578125" style="7" customWidth="1"/>
    <col min="13829" max="13829" width="20.85546875" style="7" customWidth="1"/>
    <col min="13830" max="13831" width="16.140625" style="7" customWidth="1"/>
    <col min="13832" max="13832" width="35.7109375" style="7" customWidth="1"/>
    <col min="13833" max="13833" width="15.28515625" style="7" customWidth="1"/>
    <col min="13834" max="13834" width="34.5703125" style="7" customWidth="1"/>
    <col min="13835" max="14080" width="9.140625" style="7"/>
    <col min="14081" max="14081" width="8.7109375" style="7" customWidth="1"/>
    <col min="14082" max="14082" width="45.7109375" style="7" customWidth="1"/>
    <col min="14083" max="14083" width="13.5703125" style="7" customWidth="1"/>
    <col min="14084" max="14084" width="13.42578125" style="7" customWidth="1"/>
    <col min="14085" max="14085" width="20.85546875" style="7" customWidth="1"/>
    <col min="14086" max="14087" width="16.140625" style="7" customWidth="1"/>
    <col min="14088" max="14088" width="35.7109375" style="7" customWidth="1"/>
    <col min="14089" max="14089" width="15.28515625" style="7" customWidth="1"/>
    <col min="14090" max="14090" width="34.5703125" style="7" customWidth="1"/>
    <col min="14091" max="14336" width="9.140625" style="7"/>
    <col min="14337" max="14337" width="8.7109375" style="7" customWidth="1"/>
    <col min="14338" max="14338" width="45.7109375" style="7" customWidth="1"/>
    <col min="14339" max="14339" width="13.5703125" style="7" customWidth="1"/>
    <col min="14340" max="14340" width="13.42578125" style="7" customWidth="1"/>
    <col min="14341" max="14341" width="20.85546875" style="7" customWidth="1"/>
    <col min="14342" max="14343" width="16.140625" style="7" customWidth="1"/>
    <col min="14344" max="14344" width="35.7109375" style="7" customWidth="1"/>
    <col min="14345" max="14345" width="15.28515625" style="7" customWidth="1"/>
    <col min="14346" max="14346" width="34.5703125" style="7" customWidth="1"/>
    <col min="14347" max="14592" width="9.140625" style="7"/>
    <col min="14593" max="14593" width="8.7109375" style="7" customWidth="1"/>
    <col min="14594" max="14594" width="45.7109375" style="7" customWidth="1"/>
    <col min="14595" max="14595" width="13.5703125" style="7" customWidth="1"/>
    <col min="14596" max="14596" width="13.42578125" style="7" customWidth="1"/>
    <col min="14597" max="14597" width="20.85546875" style="7" customWidth="1"/>
    <col min="14598" max="14599" width="16.140625" style="7" customWidth="1"/>
    <col min="14600" max="14600" width="35.7109375" style="7" customWidth="1"/>
    <col min="14601" max="14601" width="15.28515625" style="7" customWidth="1"/>
    <col min="14602" max="14602" width="34.5703125" style="7" customWidth="1"/>
    <col min="14603" max="14848" width="9.140625" style="7"/>
    <col min="14849" max="14849" width="8.7109375" style="7" customWidth="1"/>
    <col min="14850" max="14850" width="45.7109375" style="7" customWidth="1"/>
    <col min="14851" max="14851" width="13.5703125" style="7" customWidth="1"/>
    <col min="14852" max="14852" width="13.42578125" style="7" customWidth="1"/>
    <col min="14853" max="14853" width="20.85546875" style="7" customWidth="1"/>
    <col min="14854" max="14855" width="16.140625" style="7" customWidth="1"/>
    <col min="14856" max="14856" width="35.7109375" style="7" customWidth="1"/>
    <col min="14857" max="14857" width="15.28515625" style="7" customWidth="1"/>
    <col min="14858" max="14858" width="34.5703125" style="7" customWidth="1"/>
    <col min="14859" max="15104" width="9.140625" style="7"/>
    <col min="15105" max="15105" width="8.7109375" style="7" customWidth="1"/>
    <col min="15106" max="15106" width="45.7109375" style="7" customWidth="1"/>
    <col min="15107" max="15107" width="13.5703125" style="7" customWidth="1"/>
    <col min="15108" max="15108" width="13.42578125" style="7" customWidth="1"/>
    <col min="15109" max="15109" width="20.85546875" style="7" customWidth="1"/>
    <col min="15110" max="15111" width="16.140625" style="7" customWidth="1"/>
    <col min="15112" max="15112" width="35.7109375" style="7" customWidth="1"/>
    <col min="15113" max="15113" width="15.28515625" style="7" customWidth="1"/>
    <col min="15114" max="15114" width="34.5703125" style="7" customWidth="1"/>
    <col min="15115" max="15360" width="9.140625" style="7"/>
    <col min="15361" max="15361" width="8.7109375" style="7" customWidth="1"/>
    <col min="15362" max="15362" width="45.7109375" style="7" customWidth="1"/>
    <col min="15363" max="15363" width="13.5703125" style="7" customWidth="1"/>
    <col min="15364" max="15364" width="13.42578125" style="7" customWidth="1"/>
    <col min="15365" max="15365" width="20.85546875" style="7" customWidth="1"/>
    <col min="15366" max="15367" width="16.140625" style="7" customWidth="1"/>
    <col min="15368" max="15368" width="35.7109375" style="7" customWidth="1"/>
    <col min="15369" max="15369" width="15.28515625" style="7" customWidth="1"/>
    <col min="15370" max="15370" width="34.5703125" style="7" customWidth="1"/>
    <col min="15371" max="15616" width="9.140625" style="7"/>
    <col min="15617" max="15617" width="8.7109375" style="7" customWidth="1"/>
    <col min="15618" max="15618" width="45.7109375" style="7" customWidth="1"/>
    <col min="15619" max="15619" width="13.5703125" style="7" customWidth="1"/>
    <col min="15620" max="15620" width="13.42578125" style="7" customWidth="1"/>
    <col min="15621" max="15621" width="20.85546875" style="7" customWidth="1"/>
    <col min="15622" max="15623" width="16.140625" style="7" customWidth="1"/>
    <col min="15624" max="15624" width="35.7109375" style="7" customWidth="1"/>
    <col min="15625" max="15625" width="15.28515625" style="7" customWidth="1"/>
    <col min="15626" max="15626" width="34.5703125" style="7" customWidth="1"/>
    <col min="15627" max="15872" width="9.140625" style="7"/>
    <col min="15873" max="15873" width="8.7109375" style="7" customWidth="1"/>
    <col min="15874" max="15874" width="45.7109375" style="7" customWidth="1"/>
    <col min="15875" max="15875" width="13.5703125" style="7" customWidth="1"/>
    <col min="15876" max="15876" width="13.42578125" style="7" customWidth="1"/>
    <col min="15877" max="15877" width="20.85546875" style="7" customWidth="1"/>
    <col min="15878" max="15879" width="16.140625" style="7" customWidth="1"/>
    <col min="15880" max="15880" width="35.7109375" style="7" customWidth="1"/>
    <col min="15881" max="15881" width="15.28515625" style="7" customWidth="1"/>
    <col min="15882" max="15882" width="34.5703125" style="7" customWidth="1"/>
    <col min="15883" max="16128" width="9.140625" style="7"/>
    <col min="16129" max="16129" width="8.7109375" style="7" customWidth="1"/>
    <col min="16130" max="16130" width="45.7109375" style="7" customWidth="1"/>
    <col min="16131" max="16131" width="13.5703125" style="7" customWidth="1"/>
    <col min="16132" max="16132" width="13.42578125" style="7" customWidth="1"/>
    <col min="16133" max="16133" width="20.85546875" style="7" customWidth="1"/>
    <col min="16134" max="16135" width="16.140625" style="7" customWidth="1"/>
    <col min="16136" max="16136" width="35.7109375" style="7" customWidth="1"/>
    <col min="16137" max="16137" width="15.28515625" style="7" customWidth="1"/>
    <col min="16138" max="16138" width="34.5703125" style="7" customWidth="1"/>
    <col min="16139" max="16384" width="9.140625" style="7"/>
  </cols>
  <sheetData>
    <row r="1" spans="1:10" x14ac:dyDescent="0.25">
      <c r="H1" s="2062" t="s">
        <v>434</v>
      </c>
      <c r="I1" s="2062"/>
      <c r="J1" s="2062"/>
    </row>
    <row r="2" spans="1:10" ht="18" customHeight="1" x14ac:dyDescent="0.25">
      <c r="H2" s="2063" t="s">
        <v>435</v>
      </c>
      <c r="I2" s="2063"/>
      <c r="J2" s="2063"/>
    </row>
    <row r="3" spans="1:10" x14ac:dyDescent="0.25">
      <c r="A3" s="2061" t="s">
        <v>869</v>
      </c>
      <c r="B3" s="2061"/>
      <c r="C3" s="2061"/>
      <c r="D3" s="2061"/>
      <c r="E3" s="2061"/>
      <c r="F3" s="2061"/>
      <c r="G3" s="2061"/>
      <c r="H3" s="2061"/>
      <c r="I3" s="2061"/>
      <c r="J3" s="2061"/>
    </row>
    <row r="4" spans="1:10" x14ac:dyDescent="0.25">
      <c r="A4" s="2061" t="s">
        <v>436</v>
      </c>
      <c r="B4" s="2061"/>
      <c r="C4" s="2061"/>
      <c r="D4" s="2061"/>
      <c r="E4" s="2061"/>
      <c r="F4" s="2061"/>
      <c r="G4" s="2061"/>
      <c r="H4" s="2061"/>
      <c r="I4" s="2061"/>
      <c r="J4" s="2061"/>
    </row>
    <row r="5" spans="1:10" x14ac:dyDescent="0.25">
      <c r="A5" s="2061" t="s">
        <v>821</v>
      </c>
      <c r="B5" s="2061"/>
      <c r="C5" s="2061"/>
      <c r="D5" s="2061"/>
      <c r="E5" s="2061"/>
      <c r="F5" s="2061"/>
      <c r="G5" s="2061"/>
      <c r="H5" s="2061"/>
      <c r="I5" s="2061"/>
      <c r="J5" s="2061"/>
    </row>
    <row r="6" spans="1:10" x14ac:dyDescent="0.25">
      <c r="A6" s="2061" t="s">
        <v>915</v>
      </c>
      <c r="B6" s="2061"/>
      <c r="C6" s="2061"/>
      <c r="D6" s="2061"/>
      <c r="E6" s="2061"/>
      <c r="F6" s="2061"/>
      <c r="G6" s="2061"/>
      <c r="H6" s="2061"/>
      <c r="I6" s="2061"/>
      <c r="J6" s="2061"/>
    </row>
    <row r="7" spans="1:10" hidden="1" x14ac:dyDescent="0.25">
      <c r="A7" s="124" t="s">
        <v>437</v>
      </c>
    </row>
    <row r="8" spans="1:10" hidden="1" x14ac:dyDescent="0.25">
      <c r="A8" s="124"/>
    </row>
    <row r="9" spans="1:10" x14ac:dyDescent="0.25">
      <c r="A9" s="124"/>
    </row>
    <row r="10" spans="1:10" ht="52.5" customHeight="1" x14ac:dyDescent="0.25">
      <c r="A10" s="2064" t="s">
        <v>1</v>
      </c>
      <c r="B10" s="2064" t="s">
        <v>438</v>
      </c>
      <c r="C10" s="2064" t="s">
        <v>439</v>
      </c>
      <c r="D10" s="2064"/>
      <c r="E10" s="2064" t="s">
        <v>440</v>
      </c>
      <c r="F10" s="2064" t="s">
        <v>867</v>
      </c>
      <c r="G10" s="2064"/>
      <c r="H10" s="1818" t="s">
        <v>441</v>
      </c>
      <c r="I10" s="2064" t="s">
        <v>4</v>
      </c>
      <c r="J10" s="2064" t="s">
        <v>442</v>
      </c>
    </row>
    <row r="11" spans="1:10" ht="218.25" customHeight="1" x14ac:dyDescent="0.25">
      <c r="A11" s="2064"/>
      <c r="B11" s="2064"/>
      <c r="C11" s="1315" t="s">
        <v>443</v>
      </c>
      <c r="D11" s="1315" t="s">
        <v>444</v>
      </c>
      <c r="E11" s="2064"/>
      <c r="F11" s="1315" t="s">
        <v>443</v>
      </c>
      <c r="G11" s="1315" t="s">
        <v>444</v>
      </c>
      <c r="H11" s="1818"/>
      <c r="I11" s="2064"/>
      <c r="J11" s="2064"/>
    </row>
    <row r="12" spans="1:10" s="434" customFormat="1" ht="36" customHeight="1" x14ac:dyDescent="0.25">
      <c r="A12" s="1308">
        <v>1</v>
      </c>
      <c r="B12" s="1308">
        <v>2</v>
      </c>
      <c r="C12" s="1308">
        <v>3</v>
      </c>
      <c r="D12" s="1308"/>
      <c r="E12" s="1308">
        <v>4</v>
      </c>
      <c r="F12" s="1308">
        <v>5</v>
      </c>
      <c r="G12" s="1308">
        <v>6</v>
      </c>
      <c r="H12" s="1308">
        <v>7</v>
      </c>
      <c r="I12" s="1308">
        <v>8</v>
      </c>
      <c r="J12" s="1308">
        <v>9</v>
      </c>
    </row>
    <row r="13" spans="1:10" s="544" customFormat="1" ht="24" customHeight="1" x14ac:dyDescent="0.25">
      <c r="A13" s="2145" t="s">
        <v>10</v>
      </c>
      <c r="B13" s="1371" t="s">
        <v>445</v>
      </c>
      <c r="C13" s="2146">
        <v>150</v>
      </c>
      <c r="D13" s="2146" t="s">
        <v>407</v>
      </c>
      <c r="E13" s="1307" t="s">
        <v>18</v>
      </c>
      <c r="F13" s="1316">
        <f>F14+F15</f>
        <v>20700</v>
      </c>
      <c r="G13" s="1298">
        <v>0</v>
      </c>
      <c r="H13" s="2149" t="s">
        <v>991</v>
      </c>
      <c r="I13" s="376">
        <f>G13/F13*100</f>
        <v>0</v>
      </c>
      <c r="J13" s="1361" t="s">
        <v>986</v>
      </c>
    </row>
    <row r="14" spans="1:10" ht="78" customHeight="1" x14ac:dyDescent="0.25">
      <c r="A14" s="2145"/>
      <c r="B14" s="1371"/>
      <c r="C14" s="2146"/>
      <c r="D14" s="2146"/>
      <c r="E14" s="1307" t="s">
        <v>19</v>
      </c>
      <c r="F14" s="64">
        <v>5000</v>
      </c>
      <c r="G14" s="64">
        <v>0</v>
      </c>
      <c r="H14" s="2149"/>
      <c r="I14" s="376">
        <f>G14/F14*100</f>
        <v>0</v>
      </c>
      <c r="J14" s="1361"/>
    </row>
    <row r="15" spans="1:10" ht="76.5" customHeight="1" x14ac:dyDescent="0.25">
      <c r="A15" s="2145"/>
      <c r="B15" s="1371"/>
      <c r="C15" s="2146"/>
      <c r="D15" s="2146"/>
      <c r="E15" s="1307" t="s">
        <v>23</v>
      </c>
      <c r="F15" s="64">
        <v>15700</v>
      </c>
      <c r="G15" s="64">
        <v>0</v>
      </c>
      <c r="H15" s="2149"/>
      <c r="I15" s="376">
        <f>G15/F15*100</f>
        <v>0</v>
      </c>
      <c r="J15" s="1361"/>
    </row>
    <row r="16" spans="1:10" x14ac:dyDescent="0.25">
      <c r="A16" s="2145" t="s">
        <v>14</v>
      </c>
      <c r="B16" s="1371" t="s">
        <v>898</v>
      </c>
      <c r="C16" s="2146">
        <v>290</v>
      </c>
      <c r="D16" s="2146" t="str">
        <f>D13</f>
        <v>-</v>
      </c>
      <c r="E16" s="1307" t="s">
        <v>18</v>
      </c>
      <c r="F16" s="64">
        <f>F17+F18</f>
        <v>100000</v>
      </c>
      <c r="G16" s="376">
        <v>0</v>
      </c>
      <c r="H16" s="2150" t="s">
        <v>993</v>
      </c>
      <c r="I16" s="376"/>
      <c r="J16" s="1361" t="s">
        <v>987</v>
      </c>
    </row>
    <row r="17" spans="1:14" ht="114.75" customHeight="1" x14ac:dyDescent="0.25">
      <c r="A17" s="2145"/>
      <c r="B17" s="1371"/>
      <c r="C17" s="2146"/>
      <c r="D17" s="2146"/>
      <c r="E17" s="1307" t="s">
        <v>19</v>
      </c>
      <c r="F17" s="64">
        <v>95000</v>
      </c>
      <c r="G17" s="64">
        <v>0</v>
      </c>
      <c r="H17" s="2150"/>
      <c r="I17" s="64">
        <v>0</v>
      </c>
      <c r="J17" s="1361"/>
    </row>
    <row r="18" spans="1:14" ht="107.25" customHeight="1" x14ac:dyDescent="0.25">
      <c r="A18" s="2145"/>
      <c r="B18" s="1371"/>
      <c r="C18" s="2146"/>
      <c r="D18" s="2146"/>
      <c r="E18" s="1307" t="s">
        <v>23</v>
      </c>
      <c r="F18" s="64">
        <v>5000</v>
      </c>
      <c r="G18" s="64">
        <v>0</v>
      </c>
      <c r="H18" s="2150"/>
      <c r="I18" s="64">
        <v>0</v>
      </c>
      <c r="J18" s="1361"/>
    </row>
    <row r="19" spans="1:14" ht="79.5" customHeight="1" x14ac:dyDescent="0.25">
      <c r="A19" s="513" t="s">
        <v>16</v>
      </c>
      <c r="B19" s="564" t="s">
        <v>899</v>
      </c>
      <c r="C19" s="552">
        <v>400</v>
      </c>
      <c r="D19" s="552" t="str">
        <f>$D$16</f>
        <v>-</v>
      </c>
      <c r="E19" s="1307" t="s">
        <v>23</v>
      </c>
      <c r="F19" s="64">
        <v>10000</v>
      </c>
      <c r="G19" s="64">
        <v>0</v>
      </c>
      <c r="H19" s="512" t="s">
        <v>907</v>
      </c>
      <c r="I19" s="64"/>
      <c r="J19" s="1308"/>
    </row>
    <row r="20" spans="1:14" ht="35.25" customHeight="1" x14ac:dyDescent="0.25">
      <c r="A20" s="2145" t="s">
        <v>144</v>
      </c>
      <c r="B20" s="2151" t="s">
        <v>446</v>
      </c>
      <c r="C20" s="2146">
        <v>200</v>
      </c>
      <c r="D20" s="2146" t="s">
        <v>407</v>
      </c>
      <c r="E20" s="1307" t="s">
        <v>18</v>
      </c>
      <c r="F20" s="64">
        <f>F22</f>
        <v>787.6</v>
      </c>
      <c r="G20" s="64">
        <f>G22</f>
        <v>600.29999999999995</v>
      </c>
      <c r="H20" s="2149" t="s">
        <v>1260</v>
      </c>
      <c r="I20" s="376">
        <f>I22</f>
        <v>76.218892839004553</v>
      </c>
      <c r="J20" s="2150" t="s">
        <v>934</v>
      </c>
    </row>
    <row r="21" spans="1:14" ht="131.25" customHeight="1" x14ac:dyDescent="0.25">
      <c r="A21" s="2145"/>
      <c r="B21" s="2151"/>
      <c r="C21" s="2146"/>
      <c r="D21" s="2146"/>
      <c r="E21" s="293" t="s">
        <v>19</v>
      </c>
      <c r="F21" s="64">
        <v>0</v>
      </c>
      <c r="G21" s="64">
        <v>0</v>
      </c>
      <c r="H21" s="2149"/>
      <c r="I21" s="376">
        <v>0</v>
      </c>
      <c r="J21" s="2150"/>
    </row>
    <row r="22" spans="1:14" ht="99" customHeight="1" x14ac:dyDescent="0.25">
      <c r="A22" s="2145"/>
      <c r="B22" s="2151"/>
      <c r="C22" s="2146"/>
      <c r="D22" s="2146"/>
      <c r="E22" s="293" t="s">
        <v>23</v>
      </c>
      <c r="F22" s="64">
        <v>787.6</v>
      </c>
      <c r="G22" s="64">
        <v>600.29999999999995</v>
      </c>
      <c r="H22" s="2149"/>
      <c r="I22" s="376">
        <f>G22/F22*100</f>
        <v>76.218892839004553</v>
      </c>
      <c r="J22" s="2150"/>
    </row>
    <row r="23" spans="1:14" ht="30.75" customHeight="1" x14ac:dyDescent="0.25">
      <c r="A23" s="2145" t="s">
        <v>157</v>
      </c>
      <c r="B23" s="2151" t="s">
        <v>1033</v>
      </c>
      <c r="C23" s="2146">
        <v>1100</v>
      </c>
      <c r="D23" s="2146" t="s">
        <v>407</v>
      </c>
      <c r="E23" s="1307" t="s">
        <v>18</v>
      </c>
      <c r="F23" s="64">
        <v>300000</v>
      </c>
      <c r="G23" s="64">
        <v>0</v>
      </c>
      <c r="H23" s="2149" t="s">
        <v>1037</v>
      </c>
      <c r="I23" s="376">
        <v>0</v>
      </c>
      <c r="J23" s="2150" t="s">
        <v>1036</v>
      </c>
    </row>
    <row r="24" spans="1:14" ht="70.5" customHeight="1" x14ac:dyDescent="0.25">
      <c r="A24" s="2145"/>
      <c r="B24" s="2151"/>
      <c r="C24" s="2146"/>
      <c r="D24" s="2146"/>
      <c r="E24" s="293" t="s">
        <v>19</v>
      </c>
      <c r="F24" s="64">
        <v>0</v>
      </c>
      <c r="G24" s="64">
        <v>0</v>
      </c>
      <c r="H24" s="2149"/>
      <c r="I24" s="376">
        <v>0</v>
      </c>
      <c r="J24" s="2150"/>
    </row>
    <row r="25" spans="1:14" ht="81.75" customHeight="1" x14ac:dyDescent="0.25">
      <c r="A25" s="2145"/>
      <c r="B25" s="2151"/>
      <c r="C25" s="2146"/>
      <c r="D25" s="2146"/>
      <c r="E25" s="293" t="s">
        <v>23</v>
      </c>
      <c r="F25" s="64">
        <v>300000</v>
      </c>
      <c r="G25" s="64">
        <v>0</v>
      </c>
      <c r="H25" s="2149"/>
      <c r="I25" s="376">
        <v>0</v>
      </c>
      <c r="J25" s="2150"/>
      <c r="K25" s="562"/>
    </row>
    <row r="26" spans="1:14" ht="33.75" customHeight="1" x14ac:dyDescent="0.25">
      <c r="A26" s="2145" t="s">
        <v>163</v>
      </c>
      <c r="B26" s="2151" t="s">
        <v>1034</v>
      </c>
      <c r="C26" s="2146">
        <v>1100</v>
      </c>
      <c r="D26" s="2146" t="s">
        <v>407</v>
      </c>
      <c r="E26" s="1307" t="s">
        <v>18</v>
      </c>
      <c r="F26" s="64">
        <f>F27+F28</f>
        <v>2500</v>
      </c>
      <c r="G26" s="64">
        <v>0</v>
      </c>
      <c r="H26" s="2150" t="s">
        <v>1037</v>
      </c>
      <c r="I26" s="376">
        <v>0</v>
      </c>
      <c r="J26" s="2150" t="s">
        <v>1036</v>
      </c>
      <c r="K26" s="563"/>
    </row>
    <row r="27" spans="1:14" ht="76.5" customHeight="1" x14ac:dyDescent="0.25">
      <c r="A27" s="2145"/>
      <c r="B27" s="2151"/>
      <c r="C27" s="2146"/>
      <c r="D27" s="2146"/>
      <c r="E27" s="293" t="s">
        <v>19</v>
      </c>
      <c r="F27" s="64">
        <v>1562.5</v>
      </c>
      <c r="G27" s="64">
        <v>0</v>
      </c>
      <c r="H27" s="2150"/>
      <c r="I27" s="376">
        <v>0</v>
      </c>
      <c r="J27" s="2150"/>
    </row>
    <row r="28" spans="1:14" ht="84" customHeight="1" x14ac:dyDescent="0.25">
      <c r="A28" s="2145"/>
      <c r="B28" s="2151"/>
      <c r="C28" s="2146"/>
      <c r="D28" s="2146"/>
      <c r="E28" s="293" t="s">
        <v>23</v>
      </c>
      <c r="F28" s="64">
        <v>937.5</v>
      </c>
      <c r="G28" s="64">
        <v>0</v>
      </c>
      <c r="H28" s="2150"/>
      <c r="I28" s="376">
        <v>0</v>
      </c>
      <c r="J28" s="2150"/>
    </row>
    <row r="29" spans="1:14" ht="126" x14ac:dyDescent="0.25">
      <c r="A29" s="513" t="s">
        <v>172</v>
      </c>
      <c r="B29" s="564" t="s">
        <v>1035</v>
      </c>
      <c r="C29" s="552" t="s">
        <v>407</v>
      </c>
      <c r="D29" s="552" t="s">
        <v>407</v>
      </c>
      <c r="E29" s="293" t="s">
        <v>23</v>
      </c>
      <c r="F29" s="64">
        <v>2895.9</v>
      </c>
      <c r="G29" s="64">
        <v>0</v>
      </c>
      <c r="H29" s="1239" t="s">
        <v>1053</v>
      </c>
      <c r="I29" s="376">
        <v>0</v>
      </c>
      <c r="J29" s="514" t="s">
        <v>1038</v>
      </c>
    </row>
    <row r="30" spans="1:14" ht="122.25" customHeight="1" x14ac:dyDescent="0.25">
      <c r="A30" s="513" t="s">
        <v>180</v>
      </c>
      <c r="B30" s="1239" t="s">
        <v>900</v>
      </c>
      <c r="C30" s="552" t="s">
        <v>407</v>
      </c>
      <c r="D30" s="552" t="s">
        <v>407</v>
      </c>
      <c r="E30" s="293" t="s">
        <v>23</v>
      </c>
      <c r="F30" s="64">
        <v>61397.85</v>
      </c>
      <c r="G30" s="64">
        <v>0</v>
      </c>
      <c r="H30" s="512" t="s">
        <v>910</v>
      </c>
      <c r="I30" s="376">
        <v>0</v>
      </c>
      <c r="J30" s="514" t="s">
        <v>1039</v>
      </c>
    </row>
    <row r="31" spans="1:14" ht="363.75" customHeight="1" x14ac:dyDescent="0.25">
      <c r="A31" s="2145" t="s">
        <v>194</v>
      </c>
      <c r="B31" s="1371" t="s">
        <v>811</v>
      </c>
      <c r="C31" s="2146" t="s">
        <v>407</v>
      </c>
      <c r="D31" s="2146" t="s">
        <v>407</v>
      </c>
      <c r="E31" s="1817" t="s">
        <v>23</v>
      </c>
      <c r="F31" s="2147">
        <v>53617</v>
      </c>
      <c r="G31" s="2147">
        <v>5071</v>
      </c>
      <c r="H31" s="2150" t="s">
        <v>1906</v>
      </c>
      <c r="I31" s="2148">
        <f>G31/F31*100</f>
        <v>9.4578212134211164</v>
      </c>
      <c r="J31" s="2149" t="s">
        <v>1040</v>
      </c>
      <c r="N31" s="511"/>
    </row>
    <row r="32" spans="1:14" ht="316.5" customHeight="1" x14ac:dyDescent="0.25">
      <c r="A32" s="2145"/>
      <c r="B32" s="1371"/>
      <c r="C32" s="2146"/>
      <c r="D32" s="2146"/>
      <c r="E32" s="1817"/>
      <c r="F32" s="2147"/>
      <c r="G32" s="2147"/>
      <c r="H32" s="2150"/>
      <c r="I32" s="2148"/>
      <c r="J32" s="2149"/>
    </row>
    <row r="33" spans="1:11" ht="108" x14ac:dyDescent="0.25">
      <c r="A33" s="513" t="s">
        <v>207</v>
      </c>
      <c r="B33" s="540" t="s">
        <v>447</v>
      </c>
      <c r="C33" s="552">
        <v>225</v>
      </c>
      <c r="D33" s="552" t="s">
        <v>407</v>
      </c>
      <c r="E33" s="1307" t="s">
        <v>24</v>
      </c>
      <c r="F33" s="64">
        <v>26000</v>
      </c>
      <c r="G33" s="64">
        <v>0</v>
      </c>
      <c r="H33" s="512" t="s">
        <v>1043</v>
      </c>
      <c r="I33" s="376">
        <f>G33/F33*100</f>
        <v>0</v>
      </c>
      <c r="J33" s="512" t="s">
        <v>914</v>
      </c>
    </row>
    <row r="34" spans="1:11" ht="104.25" customHeight="1" x14ac:dyDescent="0.25">
      <c r="A34" s="513">
        <v>11</v>
      </c>
      <c r="B34" s="540" t="s">
        <v>448</v>
      </c>
      <c r="C34" s="552">
        <v>100</v>
      </c>
      <c r="D34" s="552" t="s">
        <v>407</v>
      </c>
      <c r="E34" s="1307" t="s">
        <v>24</v>
      </c>
      <c r="F34" s="64">
        <v>20500</v>
      </c>
      <c r="G34" s="64">
        <v>0</v>
      </c>
      <c r="H34" s="512"/>
      <c r="I34" s="376">
        <f t="shared" ref="I34:I42" si="0">G34/F34*100</f>
        <v>0</v>
      </c>
      <c r="J34" s="512" t="s">
        <v>913</v>
      </c>
    </row>
    <row r="35" spans="1:11" ht="115.5" customHeight="1" x14ac:dyDescent="0.25">
      <c r="A35" s="513" t="s">
        <v>225</v>
      </c>
      <c r="B35" s="540" t="s">
        <v>901</v>
      </c>
      <c r="C35" s="552">
        <v>200</v>
      </c>
      <c r="D35" s="552" t="s">
        <v>407</v>
      </c>
      <c r="E35" s="1307" t="s">
        <v>24</v>
      </c>
      <c r="F35" s="64">
        <v>50000</v>
      </c>
      <c r="G35" s="64">
        <v>0</v>
      </c>
      <c r="H35" s="512" t="s">
        <v>1042</v>
      </c>
      <c r="I35" s="376">
        <f t="shared" si="0"/>
        <v>0</v>
      </c>
      <c r="J35" s="512" t="s">
        <v>1041</v>
      </c>
    </row>
    <row r="36" spans="1:11" ht="90" x14ac:dyDescent="0.25">
      <c r="A36" s="513" t="s">
        <v>234</v>
      </c>
      <c r="B36" s="540" t="s">
        <v>902</v>
      </c>
      <c r="C36" s="552">
        <v>51</v>
      </c>
      <c r="D36" s="552" t="s">
        <v>407</v>
      </c>
      <c r="E36" s="1307" t="s">
        <v>24</v>
      </c>
      <c r="F36" s="64">
        <v>51000</v>
      </c>
      <c r="G36" s="64">
        <v>0</v>
      </c>
      <c r="H36" s="512" t="s">
        <v>1044</v>
      </c>
      <c r="I36" s="376">
        <f t="shared" si="0"/>
        <v>0</v>
      </c>
      <c r="J36" s="512" t="s">
        <v>1045</v>
      </c>
    </row>
    <row r="37" spans="1:11" ht="72" x14ac:dyDescent="0.25">
      <c r="A37" s="513" t="s">
        <v>243</v>
      </c>
      <c r="B37" s="540" t="s">
        <v>903</v>
      </c>
      <c r="C37" s="552">
        <v>1050</v>
      </c>
      <c r="D37" s="552" t="s">
        <v>407</v>
      </c>
      <c r="E37" s="1307" t="s">
        <v>24</v>
      </c>
      <c r="F37" s="64">
        <v>515000</v>
      </c>
      <c r="G37" s="64">
        <v>0</v>
      </c>
      <c r="H37" s="512"/>
      <c r="I37" s="376">
        <f t="shared" ref="I37:I41" si="1">G37/F37*100</f>
        <v>0</v>
      </c>
      <c r="J37" s="514" t="s">
        <v>909</v>
      </c>
    </row>
    <row r="38" spans="1:11" ht="80.25" customHeight="1" x14ac:dyDescent="0.25">
      <c r="A38" s="513" t="s">
        <v>249</v>
      </c>
      <c r="B38" s="540" t="s">
        <v>904</v>
      </c>
      <c r="C38" s="552">
        <v>1735</v>
      </c>
      <c r="D38" s="552" t="s">
        <v>407</v>
      </c>
      <c r="E38" s="1307" t="s">
        <v>24</v>
      </c>
      <c r="F38" s="64">
        <v>580000</v>
      </c>
      <c r="G38" s="64">
        <v>0</v>
      </c>
      <c r="H38" s="512" t="s">
        <v>908</v>
      </c>
      <c r="I38" s="376">
        <f t="shared" si="1"/>
        <v>0</v>
      </c>
      <c r="J38" s="512" t="s">
        <v>906</v>
      </c>
    </row>
    <row r="39" spans="1:11" ht="200.25" customHeight="1" x14ac:dyDescent="0.25">
      <c r="A39" s="513" t="s">
        <v>255</v>
      </c>
      <c r="B39" s="540" t="s">
        <v>905</v>
      </c>
      <c r="C39" s="552">
        <v>1200</v>
      </c>
      <c r="D39" s="552" t="s">
        <v>407</v>
      </c>
      <c r="E39" s="1307" t="s">
        <v>24</v>
      </c>
      <c r="F39" s="64">
        <v>520000</v>
      </c>
      <c r="G39" s="64">
        <v>242000</v>
      </c>
      <c r="H39" s="512" t="s">
        <v>1047</v>
      </c>
      <c r="I39" s="376">
        <f t="shared" si="1"/>
        <v>46.53846153846154</v>
      </c>
      <c r="J39" s="512" t="s">
        <v>1261</v>
      </c>
    </row>
    <row r="40" spans="1:11" ht="207.75" customHeight="1" x14ac:dyDescent="0.25">
      <c r="A40" s="513" t="s">
        <v>263</v>
      </c>
      <c r="B40" s="554" t="s">
        <v>812</v>
      </c>
      <c r="C40" s="552">
        <v>1100</v>
      </c>
      <c r="D40" s="552" t="s">
        <v>407</v>
      </c>
      <c r="E40" s="1307" t="s">
        <v>24</v>
      </c>
      <c r="F40" s="64">
        <v>495000</v>
      </c>
      <c r="G40" s="64">
        <v>0</v>
      </c>
      <c r="H40" s="512" t="s">
        <v>1048</v>
      </c>
      <c r="I40" s="376">
        <f t="shared" si="1"/>
        <v>0</v>
      </c>
      <c r="J40" s="512" t="s">
        <v>906</v>
      </c>
    </row>
    <row r="41" spans="1:11" ht="90" x14ac:dyDescent="0.25">
      <c r="A41" s="513" t="s">
        <v>271</v>
      </c>
      <c r="B41" s="554" t="s">
        <v>449</v>
      </c>
      <c r="C41" s="552">
        <v>600</v>
      </c>
      <c r="D41" s="552" t="s">
        <v>407</v>
      </c>
      <c r="E41" s="1307" t="s">
        <v>24</v>
      </c>
      <c r="F41" s="64">
        <v>240000</v>
      </c>
      <c r="G41" s="64">
        <v>172840.2</v>
      </c>
      <c r="H41" s="512" t="s">
        <v>912</v>
      </c>
      <c r="I41" s="376">
        <f t="shared" si="1"/>
        <v>72.016750000000002</v>
      </c>
      <c r="J41" s="512" t="s">
        <v>911</v>
      </c>
      <c r="K41" s="555"/>
    </row>
    <row r="42" spans="1:11" ht="72" x14ac:dyDescent="0.25">
      <c r="A42" s="513" t="s">
        <v>277</v>
      </c>
      <c r="B42" s="554" t="s">
        <v>1046</v>
      </c>
      <c r="C42" s="552">
        <v>600</v>
      </c>
      <c r="D42" s="552" t="s">
        <v>407</v>
      </c>
      <c r="E42" s="1307" t="s">
        <v>24</v>
      </c>
      <c r="F42" s="64">
        <v>150000</v>
      </c>
      <c r="G42" s="64">
        <v>0</v>
      </c>
      <c r="H42" s="512" t="s">
        <v>908</v>
      </c>
      <c r="I42" s="376">
        <f t="shared" si="0"/>
        <v>0</v>
      </c>
      <c r="J42" s="512" t="s">
        <v>906</v>
      </c>
    </row>
    <row r="45" spans="1:11" x14ac:dyDescent="0.25">
      <c r="F45" s="282"/>
      <c r="G45" s="282"/>
    </row>
    <row r="46" spans="1:11" x14ac:dyDescent="0.25">
      <c r="F46" s="511"/>
      <c r="G46" s="282"/>
    </row>
    <row r="47" spans="1:11" x14ac:dyDescent="0.25">
      <c r="F47" s="282"/>
      <c r="G47" s="282"/>
    </row>
    <row r="48" spans="1:11" x14ac:dyDescent="0.25">
      <c r="F48" s="511"/>
      <c r="G48" s="282"/>
    </row>
    <row r="53" spans="6:7" x14ac:dyDescent="0.25">
      <c r="F53" s="282"/>
      <c r="G53" s="282"/>
    </row>
    <row r="59" spans="6:7" x14ac:dyDescent="0.25">
      <c r="F59" s="511"/>
      <c r="G59" s="511"/>
    </row>
  </sheetData>
  <mergeCells count="54">
    <mergeCell ref="F31:F32"/>
    <mergeCell ref="G31:G32"/>
    <mergeCell ref="H31:H32"/>
    <mergeCell ref="I31:I32"/>
    <mergeCell ref="J31:J32"/>
    <mergeCell ref="A31:A32"/>
    <mergeCell ref="B31:B32"/>
    <mergeCell ref="C31:C32"/>
    <mergeCell ref="D31:D32"/>
    <mergeCell ref="E31:E32"/>
    <mergeCell ref="B16:B18"/>
    <mergeCell ref="A16:A18"/>
    <mergeCell ref="C16:C18"/>
    <mergeCell ref="D16:D18"/>
    <mergeCell ref="H16:H18"/>
    <mergeCell ref="C13:C15"/>
    <mergeCell ref="D13:D15"/>
    <mergeCell ref="J13:J15"/>
    <mergeCell ref="H13:H15"/>
    <mergeCell ref="J16:J18"/>
    <mergeCell ref="J20:J22"/>
    <mergeCell ref="I10:I11"/>
    <mergeCell ref="J10:J11"/>
    <mergeCell ref="A10:A11"/>
    <mergeCell ref="B10:B11"/>
    <mergeCell ref="C10:D10"/>
    <mergeCell ref="E10:E11"/>
    <mergeCell ref="F10:G10"/>
    <mergeCell ref="H10:H11"/>
    <mergeCell ref="B20:B22"/>
    <mergeCell ref="C20:C22"/>
    <mergeCell ref="D20:D22"/>
    <mergeCell ref="A20:A22"/>
    <mergeCell ref="H20:H22"/>
    <mergeCell ref="A13:A15"/>
    <mergeCell ref="B13:B15"/>
    <mergeCell ref="A6:J6"/>
    <mergeCell ref="H1:J1"/>
    <mergeCell ref="H2:J2"/>
    <mergeCell ref="A3:J3"/>
    <mergeCell ref="A4:J4"/>
    <mergeCell ref="A5:J5"/>
    <mergeCell ref="J23:J25"/>
    <mergeCell ref="J26:J28"/>
    <mergeCell ref="H23:H25"/>
    <mergeCell ref="H26:H28"/>
    <mergeCell ref="A23:A25"/>
    <mergeCell ref="C23:C25"/>
    <mergeCell ref="D23:D25"/>
    <mergeCell ref="B26:B28"/>
    <mergeCell ref="A26:A28"/>
    <mergeCell ref="C26:C28"/>
    <mergeCell ref="D26:D28"/>
    <mergeCell ref="B23:B25"/>
  </mergeCells>
  <pageMargins left="0.78740157480314965" right="0.39370078740157483" top="0.78740157480314965" bottom="0.78740157480314965" header="0.31496062992125984" footer="0.39370078740157483"/>
  <pageSetup paperSize="9" scale="62" firstPageNumber="242" orientation="landscape" useFirstPageNumber="1" r:id="rId1"/>
  <headerFooter>
    <oddFooter>&amp;R&amp;"Arial,обычный"&amp;14&amp;P</oddFooter>
  </headerFooter>
  <rowBreaks count="2" manualBreakCount="2">
    <brk id="15" max="16383" man="1"/>
    <brk id="2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J37"/>
  <sheetViews>
    <sheetView topLeftCell="A25" zoomScale="55" zoomScaleNormal="55" zoomScaleSheetLayoutView="62" zoomScalePageLayoutView="70" workbookViewId="0">
      <selection activeCell="F33" sqref="F33"/>
    </sheetView>
  </sheetViews>
  <sheetFormatPr defaultRowHeight="18" x14ac:dyDescent="0.25"/>
  <cols>
    <col min="1" max="1" width="8.7109375" style="1" customWidth="1"/>
    <col min="2" max="2" width="45.7109375" style="472" customWidth="1"/>
    <col min="3" max="3" width="15.7109375" style="472" customWidth="1"/>
    <col min="4" max="5" width="17.7109375" style="1" customWidth="1"/>
    <col min="6" max="6" width="12.7109375" style="1" customWidth="1"/>
    <col min="7" max="7" width="35.7109375" style="404" customWidth="1"/>
    <col min="8" max="8" width="17.7109375" style="1" customWidth="1"/>
    <col min="9" max="9" width="12.7109375" style="1" customWidth="1"/>
    <col min="10" max="10" width="30.7109375" style="404" customWidth="1"/>
    <col min="11" max="256" width="9.140625" style="575"/>
    <col min="257" max="257" width="8.7109375" style="575" customWidth="1"/>
    <col min="258" max="258" width="45.7109375" style="575" customWidth="1"/>
    <col min="259" max="259" width="15.7109375" style="575" customWidth="1"/>
    <col min="260" max="261" width="17.7109375" style="575" customWidth="1"/>
    <col min="262" max="262" width="14.7109375" style="575" customWidth="1"/>
    <col min="263" max="263" width="35.7109375" style="575" customWidth="1"/>
    <col min="264" max="264" width="17.7109375" style="575" customWidth="1"/>
    <col min="265" max="265" width="14.7109375" style="575" customWidth="1"/>
    <col min="266" max="266" width="30.7109375" style="575" customWidth="1"/>
    <col min="267" max="512" width="9.140625" style="575"/>
    <col min="513" max="513" width="8.7109375" style="575" customWidth="1"/>
    <col min="514" max="514" width="45.7109375" style="575" customWidth="1"/>
    <col min="515" max="515" width="15.7109375" style="575" customWidth="1"/>
    <col min="516" max="517" width="17.7109375" style="575" customWidth="1"/>
    <col min="518" max="518" width="14.7109375" style="575" customWidth="1"/>
    <col min="519" max="519" width="35.7109375" style="575" customWidth="1"/>
    <col min="520" max="520" width="17.7109375" style="575" customWidth="1"/>
    <col min="521" max="521" width="14.7109375" style="575" customWidth="1"/>
    <col min="522" max="522" width="30.7109375" style="575" customWidth="1"/>
    <col min="523" max="768" width="9.140625" style="575"/>
    <col min="769" max="769" width="8.7109375" style="575" customWidth="1"/>
    <col min="770" max="770" width="45.7109375" style="575" customWidth="1"/>
    <col min="771" max="771" width="15.7109375" style="575" customWidth="1"/>
    <col min="772" max="773" width="17.7109375" style="575" customWidth="1"/>
    <col min="774" max="774" width="14.7109375" style="575" customWidth="1"/>
    <col min="775" max="775" width="35.7109375" style="575" customWidth="1"/>
    <col min="776" max="776" width="17.7109375" style="575" customWidth="1"/>
    <col min="777" max="777" width="14.7109375" style="575" customWidth="1"/>
    <col min="778" max="778" width="30.7109375" style="575" customWidth="1"/>
    <col min="779" max="1024" width="9.140625" style="575"/>
    <col min="1025" max="1025" width="8.7109375" style="575" customWidth="1"/>
    <col min="1026" max="1026" width="45.7109375" style="575" customWidth="1"/>
    <col min="1027" max="1027" width="15.7109375" style="575" customWidth="1"/>
    <col min="1028" max="1029" width="17.7109375" style="575" customWidth="1"/>
    <col min="1030" max="1030" width="14.7109375" style="575" customWidth="1"/>
    <col min="1031" max="1031" width="35.7109375" style="575" customWidth="1"/>
    <col min="1032" max="1032" width="17.7109375" style="575" customWidth="1"/>
    <col min="1033" max="1033" width="14.7109375" style="575" customWidth="1"/>
    <col min="1034" max="1034" width="30.7109375" style="575" customWidth="1"/>
    <col min="1035" max="1280" width="9.140625" style="575"/>
    <col min="1281" max="1281" width="8.7109375" style="575" customWidth="1"/>
    <col min="1282" max="1282" width="45.7109375" style="575" customWidth="1"/>
    <col min="1283" max="1283" width="15.7109375" style="575" customWidth="1"/>
    <col min="1284" max="1285" width="17.7109375" style="575" customWidth="1"/>
    <col min="1286" max="1286" width="14.7109375" style="575" customWidth="1"/>
    <col min="1287" max="1287" width="35.7109375" style="575" customWidth="1"/>
    <col min="1288" max="1288" width="17.7109375" style="575" customWidth="1"/>
    <col min="1289" max="1289" width="14.7109375" style="575" customWidth="1"/>
    <col min="1290" max="1290" width="30.7109375" style="575" customWidth="1"/>
    <col min="1291" max="1536" width="9.140625" style="575"/>
    <col min="1537" max="1537" width="8.7109375" style="575" customWidth="1"/>
    <col min="1538" max="1538" width="45.7109375" style="575" customWidth="1"/>
    <col min="1539" max="1539" width="15.7109375" style="575" customWidth="1"/>
    <col min="1540" max="1541" width="17.7109375" style="575" customWidth="1"/>
    <col min="1542" max="1542" width="14.7109375" style="575" customWidth="1"/>
    <col min="1543" max="1543" width="35.7109375" style="575" customWidth="1"/>
    <col min="1544" max="1544" width="17.7109375" style="575" customWidth="1"/>
    <col min="1545" max="1545" width="14.7109375" style="575" customWidth="1"/>
    <col min="1546" max="1546" width="30.7109375" style="575" customWidth="1"/>
    <col min="1547" max="1792" width="9.140625" style="575"/>
    <col min="1793" max="1793" width="8.7109375" style="575" customWidth="1"/>
    <col min="1794" max="1794" width="45.7109375" style="575" customWidth="1"/>
    <col min="1795" max="1795" width="15.7109375" style="575" customWidth="1"/>
    <col min="1796" max="1797" width="17.7109375" style="575" customWidth="1"/>
    <col min="1798" max="1798" width="14.7109375" style="575" customWidth="1"/>
    <col min="1799" max="1799" width="35.7109375" style="575" customWidth="1"/>
    <col min="1800" max="1800" width="17.7109375" style="575" customWidth="1"/>
    <col min="1801" max="1801" width="14.7109375" style="575" customWidth="1"/>
    <col min="1802" max="1802" width="30.7109375" style="575" customWidth="1"/>
    <col min="1803" max="2048" width="9.140625" style="575"/>
    <col min="2049" max="2049" width="8.7109375" style="575" customWidth="1"/>
    <col min="2050" max="2050" width="45.7109375" style="575" customWidth="1"/>
    <col min="2051" max="2051" width="15.7109375" style="575" customWidth="1"/>
    <col min="2052" max="2053" width="17.7109375" style="575" customWidth="1"/>
    <col min="2054" max="2054" width="14.7109375" style="575" customWidth="1"/>
    <col min="2055" max="2055" width="35.7109375" style="575" customWidth="1"/>
    <col min="2056" max="2056" width="17.7109375" style="575" customWidth="1"/>
    <col min="2057" max="2057" width="14.7109375" style="575" customWidth="1"/>
    <col min="2058" max="2058" width="30.7109375" style="575" customWidth="1"/>
    <col min="2059" max="2304" width="9.140625" style="575"/>
    <col min="2305" max="2305" width="8.7109375" style="575" customWidth="1"/>
    <col min="2306" max="2306" width="45.7109375" style="575" customWidth="1"/>
    <col min="2307" max="2307" width="15.7109375" style="575" customWidth="1"/>
    <col min="2308" max="2309" width="17.7109375" style="575" customWidth="1"/>
    <col min="2310" max="2310" width="14.7109375" style="575" customWidth="1"/>
    <col min="2311" max="2311" width="35.7109375" style="575" customWidth="1"/>
    <col min="2312" max="2312" width="17.7109375" style="575" customWidth="1"/>
    <col min="2313" max="2313" width="14.7109375" style="575" customWidth="1"/>
    <col min="2314" max="2314" width="30.7109375" style="575" customWidth="1"/>
    <col min="2315" max="2560" width="9.140625" style="575"/>
    <col min="2561" max="2561" width="8.7109375" style="575" customWidth="1"/>
    <col min="2562" max="2562" width="45.7109375" style="575" customWidth="1"/>
    <col min="2563" max="2563" width="15.7109375" style="575" customWidth="1"/>
    <col min="2564" max="2565" width="17.7109375" style="575" customWidth="1"/>
    <col min="2566" max="2566" width="14.7109375" style="575" customWidth="1"/>
    <col min="2567" max="2567" width="35.7109375" style="575" customWidth="1"/>
    <col min="2568" max="2568" width="17.7109375" style="575" customWidth="1"/>
    <col min="2569" max="2569" width="14.7109375" style="575" customWidth="1"/>
    <col min="2570" max="2570" width="30.7109375" style="575" customWidth="1"/>
    <col min="2571" max="2816" width="9.140625" style="575"/>
    <col min="2817" max="2817" width="8.7109375" style="575" customWidth="1"/>
    <col min="2818" max="2818" width="45.7109375" style="575" customWidth="1"/>
    <col min="2819" max="2819" width="15.7109375" style="575" customWidth="1"/>
    <col min="2820" max="2821" width="17.7109375" style="575" customWidth="1"/>
    <col min="2822" max="2822" width="14.7109375" style="575" customWidth="1"/>
    <col min="2823" max="2823" width="35.7109375" style="575" customWidth="1"/>
    <col min="2824" max="2824" width="17.7109375" style="575" customWidth="1"/>
    <col min="2825" max="2825" width="14.7109375" style="575" customWidth="1"/>
    <col min="2826" max="2826" width="30.7109375" style="575" customWidth="1"/>
    <col min="2827" max="3072" width="9.140625" style="575"/>
    <col min="3073" max="3073" width="8.7109375" style="575" customWidth="1"/>
    <col min="3074" max="3074" width="45.7109375" style="575" customWidth="1"/>
    <col min="3075" max="3075" width="15.7109375" style="575" customWidth="1"/>
    <col min="3076" max="3077" width="17.7109375" style="575" customWidth="1"/>
    <col min="3078" max="3078" width="14.7109375" style="575" customWidth="1"/>
    <col min="3079" max="3079" width="35.7109375" style="575" customWidth="1"/>
    <col min="3080" max="3080" width="17.7109375" style="575" customWidth="1"/>
    <col min="3081" max="3081" width="14.7109375" style="575" customWidth="1"/>
    <col min="3082" max="3082" width="30.7109375" style="575" customWidth="1"/>
    <col min="3083" max="3328" width="9.140625" style="575"/>
    <col min="3329" max="3329" width="8.7109375" style="575" customWidth="1"/>
    <col min="3330" max="3330" width="45.7109375" style="575" customWidth="1"/>
    <col min="3331" max="3331" width="15.7109375" style="575" customWidth="1"/>
    <col min="3332" max="3333" width="17.7109375" style="575" customWidth="1"/>
    <col min="3334" max="3334" width="14.7109375" style="575" customWidth="1"/>
    <col min="3335" max="3335" width="35.7109375" style="575" customWidth="1"/>
    <col min="3336" max="3336" width="17.7109375" style="575" customWidth="1"/>
    <col min="3337" max="3337" width="14.7109375" style="575" customWidth="1"/>
    <col min="3338" max="3338" width="30.7109375" style="575" customWidth="1"/>
    <col min="3339" max="3584" width="9.140625" style="575"/>
    <col min="3585" max="3585" width="8.7109375" style="575" customWidth="1"/>
    <col min="3586" max="3586" width="45.7109375" style="575" customWidth="1"/>
    <col min="3587" max="3587" width="15.7109375" style="575" customWidth="1"/>
    <col min="3588" max="3589" width="17.7109375" style="575" customWidth="1"/>
    <col min="3590" max="3590" width="14.7109375" style="575" customWidth="1"/>
    <col min="3591" max="3591" width="35.7109375" style="575" customWidth="1"/>
    <col min="3592" max="3592" width="17.7109375" style="575" customWidth="1"/>
    <col min="3593" max="3593" width="14.7109375" style="575" customWidth="1"/>
    <col min="3594" max="3594" width="30.7109375" style="575" customWidth="1"/>
    <col min="3595" max="3840" width="9.140625" style="575"/>
    <col min="3841" max="3841" width="8.7109375" style="575" customWidth="1"/>
    <col min="3842" max="3842" width="45.7109375" style="575" customWidth="1"/>
    <col min="3843" max="3843" width="15.7109375" style="575" customWidth="1"/>
    <col min="3844" max="3845" width="17.7109375" style="575" customWidth="1"/>
    <col min="3846" max="3846" width="14.7109375" style="575" customWidth="1"/>
    <col min="3847" max="3847" width="35.7109375" style="575" customWidth="1"/>
    <col min="3848" max="3848" width="17.7109375" style="575" customWidth="1"/>
    <col min="3849" max="3849" width="14.7109375" style="575" customWidth="1"/>
    <col min="3850" max="3850" width="30.7109375" style="575" customWidth="1"/>
    <col min="3851" max="4096" width="9.140625" style="575"/>
    <col min="4097" max="4097" width="8.7109375" style="575" customWidth="1"/>
    <col min="4098" max="4098" width="45.7109375" style="575" customWidth="1"/>
    <col min="4099" max="4099" width="15.7109375" style="575" customWidth="1"/>
    <col min="4100" max="4101" width="17.7109375" style="575" customWidth="1"/>
    <col min="4102" max="4102" width="14.7109375" style="575" customWidth="1"/>
    <col min="4103" max="4103" width="35.7109375" style="575" customWidth="1"/>
    <col min="4104" max="4104" width="17.7109375" style="575" customWidth="1"/>
    <col min="4105" max="4105" width="14.7109375" style="575" customWidth="1"/>
    <col min="4106" max="4106" width="30.7109375" style="575" customWidth="1"/>
    <col min="4107" max="4352" width="9.140625" style="575"/>
    <col min="4353" max="4353" width="8.7109375" style="575" customWidth="1"/>
    <col min="4354" max="4354" width="45.7109375" style="575" customWidth="1"/>
    <col min="4355" max="4355" width="15.7109375" style="575" customWidth="1"/>
    <col min="4356" max="4357" width="17.7109375" style="575" customWidth="1"/>
    <col min="4358" max="4358" width="14.7109375" style="575" customWidth="1"/>
    <col min="4359" max="4359" width="35.7109375" style="575" customWidth="1"/>
    <col min="4360" max="4360" width="17.7109375" style="575" customWidth="1"/>
    <col min="4361" max="4361" width="14.7109375" style="575" customWidth="1"/>
    <col min="4362" max="4362" width="30.7109375" style="575" customWidth="1"/>
    <col min="4363" max="4608" width="9.140625" style="575"/>
    <col min="4609" max="4609" width="8.7109375" style="575" customWidth="1"/>
    <col min="4610" max="4610" width="45.7109375" style="575" customWidth="1"/>
    <col min="4611" max="4611" width="15.7109375" style="575" customWidth="1"/>
    <col min="4612" max="4613" width="17.7109375" style="575" customWidth="1"/>
    <col min="4614" max="4614" width="14.7109375" style="575" customWidth="1"/>
    <col min="4615" max="4615" width="35.7109375" style="575" customWidth="1"/>
    <col min="4616" max="4616" width="17.7109375" style="575" customWidth="1"/>
    <col min="4617" max="4617" width="14.7109375" style="575" customWidth="1"/>
    <col min="4618" max="4618" width="30.7109375" style="575" customWidth="1"/>
    <col min="4619" max="4864" width="9.140625" style="575"/>
    <col min="4865" max="4865" width="8.7109375" style="575" customWidth="1"/>
    <col min="4866" max="4866" width="45.7109375" style="575" customWidth="1"/>
    <col min="4867" max="4867" width="15.7109375" style="575" customWidth="1"/>
    <col min="4868" max="4869" width="17.7109375" style="575" customWidth="1"/>
    <col min="4870" max="4870" width="14.7109375" style="575" customWidth="1"/>
    <col min="4871" max="4871" width="35.7109375" style="575" customWidth="1"/>
    <col min="4872" max="4872" width="17.7109375" style="575" customWidth="1"/>
    <col min="4873" max="4873" width="14.7109375" style="575" customWidth="1"/>
    <col min="4874" max="4874" width="30.7109375" style="575" customWidth="1"/>
    <col min="4875" max="5120" width="9.140625" style="575"/>
    <col min="5121" max="5121" width="8.7109375" style="575" customWidth="1"/>
    <col min="5122" max="5122" width="45.7109375" style="575" customWidth="1"/>
    <col min="5123" max="5123" width="15.7109375" style="575" customWidth="1"/>
    <col min="5124" max="5125" width="17.7109375" style="575" customWidth="1"/>
    <col min="5126" max="5126" width="14.7109375" style="575" customWidth="1"/>
    <col min="5127" max="5127" width="35.7109375" style="575" customWidth="1"/>
    <col min="5128" max="5128" width="17.7109375" style="575" customWidth="1"/>
    <col min="5129" max="5129" width="14.7109375" style="575" customWidth="1"/>
    <col min="5130" max="5130" width="30.7109375" style="575" customWidth="1"/>
    <col min="5131" max="5376" width="9.140625" style="575"/>
    <col min="5377" max="5377" width="8.7109375" style="575" customWidth="1"/>
    <col min="5378" max="5378" width="45.7109375" style="575" customWidth="1"/>
    <col min="5379" max="5379" width="15.7109375" style="575" customWidth="1"/>
    <col min="5380" max="5381" width="17.7109375" style="575" customWidth="1"/>
    <col min="5382" max="5382" width="14.7109375" style="575" customWidth="1"/>
    <col min="5383" max="5383" width="35.7109375" style="575" customWidth="1"/>
    <col min="5384" max="5384" width="17.7109375" style="575" customWidth="1"/>
    <col min="5385" max="5385" width="14.7109375" style="575" customWidth="1"/>
    <col min="5386" max="5386" width="30.7109375" style="575" customWidth="1"/>
    <col min="5387" max="5632" width="9.140625" style="575"/>
    <col min="5633" max="5633" width="8.7109375" style="575" customWidth="1"/>
    <col min="5634" max="5634" width="45.7109375" style="575" customWidth="1"/>
    <col min="5635" max="5635" width="15.7109375" style="575" customWidth="1"/>
    <col min="5636" max="5637" width="17.7109375" style="575" customWidth="1"/>
    <col min="5638" max="5638" width="14.7109375" style="575" customWidth="1"/>
    <col min="5639" max="5639" width="35.7109375" style="575" customWidth="1"/>
    <col min="5640" max="5640" width="17.7109375" style="575" customWidth="1"/>
    <col min="5641" max="5641" width="14.7109375" style="575" customWidth="1"/>
    <col min="5642" max="5642" width="30.7109375" style="575" customWidth="1"/>
    <col min="5643" max="5888" width="9.140625" style="575"/>
    <col min="5889" max="5889" width="8.7109375" style="575" customWidth="1"/>
    <col min="5890" max="5890" width="45.7109375" style="575" customWidth="1"/>
    <col min="5891" max="5891" width="15.7109375" style="575" customWidth="1"/>
    <col min="5892" max="5893" width="17.7109375" style="575" customWidth="1"/>
    <col min="5894" max="5894" width="14.7109375" style="575" customWidth="1"/>
    <col min="5895" max="5895" width="35.7109375" style="575" customWidth="1"/>
    <col min="5896" max="5896" width="17.7109375" style="575" customWidth="1"/>
    <col min="5897" max="5897" width="14.7109375" style="575" customWidth="1"/>
    <col min="5898" max="5898" width="30.7109375" style="575" customWidth="1"/>
    <col min="5899" max="6144" width="9.140625" style="575"/>
    <col min="6145" max="6145" width="8.7109375" style="575" customWidth="1"/>
    <col min="6146" max="6146" width="45.7109375" style="575" customWidth="1"/>
    <col min="6147" max="6147" width="15.7109375" style="575" customWidth="1"/>
    <col min="6148" max="6149" width="17.7109375" style="575" customWidth="1"/>
    <col min="6150" max="6150" width="14.7109375" style="575" customWidth="1"/>
    <col min="6151" max="6151" width="35.7109375" style="575" customWidth="1"/>
    <col min="6152" max="6152" width="17.7109375" style="575" customWidth="1"/>
    <col min="6153" max="6153" width="14.7109375" style="575" customWidth="1"/>
    <col min="6154" max="6154" width="30.7109375" style="575" customWidth="1"/>
    <col min="6155" max="6400" width="9.140625" style="575"/>
    <col min="6401" max="6401" width="8.7109375" style="575" customWidth="1"/>
    <col min="6402" max="6402" width="45.7109375" style="575" customWidth="1"/>
    <col min="6403" max="6403" width="15.7109375" style="575" customWidth="1"/>
    <col min="6404" max="6405" width="17.7109375" style="575" customWidth="1"/>
    <col min="6406" max="6406" width="14.7109375" style="575" customWidth="1"/>
    <col min="6407" max="6407" width="35.7109375" style="575" customWidth="1"/>
    <col min="6408" max="6408" width="17.7109375" style="575" customWidth="1"/>
    <col min="6409" max="6409" width="14.7109375" style="575" customWidth="1"/>
    <col min="6410" max="6410" width="30.7109375" style="575" customWidth="1"/>
    <col min="6411" max="6656" width="9.140625" style="575"/>
    <col min="6657" max="6657" width="8.7109375" style="575" customWidth="1"/>
    <col min="6658" max="6658" width="45.7109375" style="575" customWidth="1"/>
    <col min="6659" max="6659" width="15.7109375" style="575" customWidth="1"/>
    <col min="6660" max="6661" width="17.7109375" style="575" customWidth="1"/>
    <col min="6662" max="6662" width="14.7109375" style="575" customWidth="1"/>
    <col min="6663" max="6663" width="35.7109375" style="575" customWidth="1"/>
    <col min="6664" max="6664" width="17.7109375" style="575" customWidth="1"/>
    <col min="6665" max="6665" width="14.7109375" style="575" customWidth="1"/>
    <col min="6666" max="6666" width="30.7109375" style="575" customWidth="1"/>
    <col min="6667" max="6912" width="9.140625" style="575"/>
    <col min="6913" max="6913" width="8.7109375" style="575" customWidth="1"/>
    <col min="6914" max="6914" width="45.7109375" style="575" customWidth="1"/>
    <col min="6915" max="6915" width="15.7109375" style="575" customWidth="1"/>
    <col min="6916" max="6917" width="17.7109375" style="575" customWidth="1"/>
    <col min="6918" max="6918" width="14.7109375" style="575" customWidth="1"/>
    <col min="6919" max="6919" width="35.7109375" style="575" customWidth="1"/>
    <col min="6920" max="6920" width="17.7109375" style="575" customWidth="1"/>
    <col min="6921" max="6921" width="14.7109375" style="575" customWidth="1"/>
    <col min="6922" max="6922" width="30.7109375" style="575" customWidth="1"/>
    <col min="6923" max="7168" width="9.140625" style="575"/>
    <col min="7169" max="7169" width="8.7109375" style="575" customWidth="1"/>
    <col min="7170" max="7170" width="45.7109375" style="575" customWidth="1"/>
    <col min="7171" max="7171" width="15.7109375" style="575" customWidth="1"/>
    <col min="7172" max="7173" width="17.7109375" style="575" customWidth="1"/>
    <col min="7174" max="7174" width="14.7109375" style="575" customWidth="1"/>
    <col min="7175" max="7175" width="35.7109375" style="575" customWidth="1"/>
    <col min="7176" max="7176" width="17.7109375" style="575" customWidth="1"/>
    <col min="7177" max="7177" width="14.7109375" style="575" customWidth="1"/>
    <col min="7178" max="7178" width="30.7109375" style="575" customWidth="1"/>
    <col min="7179" max="7424" width="9.140625" style="575"/>
    <col min="7425" max="7425" width="8.7109375" style="575" customWidth="1"/>
    <col min="7426" max="7426" width="45.7109375" style="575" customWidth="1"/>
    <col min="7427" max="7427" width="15.7109375" style="575" customWidth="1"/>
    <col min="7428" max="7429" width="17.7109375" style="575" customWidth="1"/>
    <col min="7430" max="7430" width="14.7109375" style="575" customWidth="1"/>
    <col min="7431" max="7431" width="35.7109375" style="575" customWidth="1"/>
    <col min="7432" max="7432" width="17.7109375" style="575" customWidth="1"/>
    <col min="7433" max="7433" width="14.7109375" style="575" customWidth="1"/>
    <col min="7434" max="7434" width="30.7109375" style="575" customWidth="1"/>
    <col min="7435" max="7680" width="9.140625" style="575"/>
    <col min="7681" max="7681" width="8.7109375" style="575" customWidth="1"/>
    <col min="7682" max="7682" width="45.7109375" style="575" customWidth="1"/>
    <col min="7683" max="7683" width="15.7109375" style="575" customWidth="1"/>
    <col min="7684" max="7685" width="17.7109375" style="575" customWidth="1"/>
    <col min="7686" max="7686" width="14.7109375" style="575" customWidth="1"/>
    <col min="7687" max="7687" width="35.7109375" style="575" customWidth="1"/>
    <col min="7688" max="7688" width="17.7109375" style="575" customWidth="1"/>
    <col min="7689" max="7689" width="14.7109375" style="575" customWidth="1"/>
    <col min="7690" max="7690" width="30.7109375" style="575" customWidth="1"/>
    <col min="7691" max="7936" width="9.140625" style="575"/>
    <col min="7937" max="7937" width="8.7109375" style="575" customWidth="1"/>
    <col min="7938" max="7938" width="45.7109375" style="575" customWidth="1"/>
    <col min="7939" max="7939" width="15.7109375" style="575" customWidth="1"/>
    <col min="7940" max="7941" width="17.7109375" style="575" customWidth="1"/>
    <col min="7942" max="7942" width="14.7109375" style="575" customWidth="1"/>
    <col min="7943" max="7943" width="35.7109375" style="575" customWidth="1"/>
    <col min="7944" max="7944" width="17.7109375" style="575" customWidth="1"/>
    <col min="7945" max="7945" width="14.7109375" style="575" customWidth="1"/>
    <col min="7946" max="7946" width="30.7109375" style="575" customWidth="1"/>
    <col min="7947" max="8192" width="9.140625" style="575"/>
    <col min="8193" max="8193" width="8.7109375" style="575" customWidth="1"/>
    <col min="8194" max="8194" width="45.7109375" style="575" customWidth="1"/>
    <col min="8195" max="8195" width="15.7109375" style="575" customWidth="1"/>
    <col min="8196" max="8197" width="17.7109375" style="575" customWidth="1"/>
    <col min="8198" max="8198" width="14.7109375" style="575" customWidth="1"/>
    <col min="8199" max="8199" width="35.7109375" style="575" customWidth="1"/>
    <col min="8200" max="8200" width="17.7109375" style="575" customWidth="1"/>
    <col min="8201" max="8201" width="14.7109375" style="575" customWidth="1"/>
    <col min="8202" max="8202" width="30.7109375" style="575" customWidth="1"/>
    <col min="8203" max="8448" width="9.140625" style="575"/>
    <col min="8449" max="8449" width="8.7109375" style="575" customWidth="1"/>
    <col min="8450" max="8450" width="45.7109375" style="575" customWidth="1"/>
    <col min="8451" max="8451" width="15.7109375" style="575" customWidth="1"/>
    <col min="8452" max="8453" width="17.7109375" style="575" customWidth="1"/>
    <col min="8454" max="8454" width="14.7109375" style="575" customWidth="1"/>
    <col min="8455" max="8455" width="35.7109375" style="575" customWidth="1"/>
    <col min="8456" max="8456" width="17.7109375" style="575" customWidth="1"/>
    <col min="8457" max="8457" width="14.7109375" style="575" customWidth="1"/>
    <col min="8458" max="8458" width="30.7109375" style="575" customWidth="1"/>
    <col min="8459" max="8704" width="9.140625" style="575"/>
    <col min="8705" max="8705" width="8.7109375" style="575" customWidth="1"/>
    <col min="8706" max="8706" width="45.7109375" style="575" customWidth="1"/>
    <col min="8707" max="8707" width="15.7109375" style="575" customWidth="1"/>
    <col min="8708" max="8709" width="17.7109375" style="575" customWidth="1"/>
    <col min="8710" max="8710" width="14.7109375" style="575" customWidth="1"/>
    <col min="8711" max="8711" width="35.7109375" style="575" customWidth="1"/>
    <col min="8712" max="8712" width="17.7109375" style="575" customWidth="1"/>
    <col min="8713" max="8713" width="14.7109375" style="575" customWidth="1"/>
    <col min="8714" max="8714" width="30.7109375" style="575" customWidth="1"/>
    <col min="8715" max="8960" width="9.140625" style="575"/>
    <col min="8961" max="8961" width="8.7109375" style="575" customWidth="1"/>
    <col min="8962" max="8962" width="45.7109375" style="575" customWidth="1"/>
    <col min="8963" max="8963" width="15.7109375" style="575" customWidth="1"/>
    <col min="8964" max="8965" width="17.7109375" style="575" customWidth="1"/>
    <col min="8966" max="8966" width="14.7109375" style="575" customWidth="1"/>
    <col min="8967" max="8967" width="35.7109375" style="575" customWidth="1"/>
    <col min="8968" max="8968" width="17.7109375" style="575" customWidth="1"/>
    <col min="8969" max="8969" width="14.7109375" style="575" customWidth="1"/>
    <col min="8970" max="8970" width="30.7109375" style="575" customWidth="1"/>
    <col min="8971" max="9216" width="9.140625" style="575"/>
    <col min="9217" max="9217" width="8.7109375" style="575" customWidth="1"/>
    <col min="9218" max="9218" width="45.7109375" style="575" customWidth="1"/>
    <col min="9219" max="9219" width="15.7109375" style="575" customWidth="1"/>
    <col min="9220" max="9221" width="17.7109375" style="575" customWidth="1"/>
    <col min="9222" max="9222" width="14.7109375" style="575" customWidth="1"/>
    <col min="9223" max="9223" width="35.7109375" style="575" customWidth="1"/>
    <col min="9224" max="9224" width="17.7109375" style="575" customWidth="1"/>
    <col min="9225" max="9225" width="14.7109375" style="575" customWidth="1"/>
    <col min="9226" max="9226" width="30.7109375" style="575" customWidth="1"/>
    <col min="9227" max="9472" width="9.140625" style="575"/>
    <col min="9473" max="9473" width="8.7109375" style="575" customWidth="1"/>
    <col min="9474" max="9474" width="45.7109375" style="575" customWidth="1"/>
    <col min="9475" max="9475" width="15.7109375" style="575" customWidth="1"/>
    <col min="9476" max="9477" width="17.7109375" style="575" customWidth="1"/>
    <col min="9478" max="9478" width="14.7109375" style="575" customWidth="1"/>
    <col min="9479" max="9479" width="35.7109375" style="575" customWidth="1"/>
    <col min="9480" max="9480" width="17.7109375" style="575" customWidth="1"/>
    <col min="9481" max="9481" width="14.7109375" style="575" customWidth="1"/>
    <col min="9482" max="9482" width="30.7109375" style="575" customWidth="1"/>
    <col min="9483" max="9728" width="9.140625" style="575"/>
    <col min="9729" max="9729" width="8.7109375" style="575" customWidth="1"/>
    <col min="9730" max="9730" width="45.7109375" style="575" customWidth="1"/>
    <col min="9731" max="9731" width="15.7109375" style="575" customWidth="1"/>
    <col min="9732" max="9733" width="17.7109375" style="575" customWidth="1"/>
    <col min="9734" max="9734" width="14.7109375" style="575" customWidth="1"/>
    <col min="9735" max="9735" width="35.7109375" style="575" customWidth="1"/>
    <col min="9736" max="9736" width="17.7109375" style="575" customWidth="1"/>
    <col min="9737" max="9737" width="14.7109375" style="575" customWidth="1"/>
    <col min="9738" max="9738" width="30.7109375" style="575" customWidth="1"/>
    <col min="9739" max="9984" width="9.140625" style="575"/>
    <col min="9985" max="9985" width="8.7109375" style="575" customWidth="1"/>
    <col min="9986" max="9986" width="45.7109375" style="575" customWidth="1"/>
    <col min="9987" max="9987" width="15.7109375" style="575" customWidth="1"/>
    <col min="9988" max="9989" width="17.7109375" style="575" customWidth="1"/>
    <col min="9990" max="9990" width="14.7109375" style="575" customWidth="1"/>
    <col min="9991" max="9991" width="35.7109375" style="575" customWidth="1"/>
    <col min="9992" max="9992" width="17.7109375" style="575" customWidth="1"/>
    <col min="9993" max="9993" width="14.7109375" style="575" customWidth="1"/>
    <col min="9994" max="9994" width="30.7109375" style="575" customWidth="1"/>
    <col min="9995" max="10240" width="9.140625" style="575"/>
    <col min="10241" max="10241" width="8.7109375" style="575" customWidth="1"/>
    <col min="10242" max="10242" width="45.7109375" style="575" customWidth="1"/>
    <col min="10243" max="10243" width="15.7109375" style="575" customWidth="1"/>
    <col min="10244" max="10245" width="17.7109375" style="575" customWidth="1"/>
    <col min="10246" max="10246" width="14.7109375" style="575" customWidth="1"/>
    <col min="10247" max="10247" width="35.7109375" style="575" customWidth="1"/>
    <col min="10248" max="10248" width="17.7109375" style="575" customWidth="1"/>
    <col min="10249" max="10249" width="14.7109375" style="575" customWidth="1"/>
    <col min="10250" max="10250" width="30.7109375" style="575" customWidth="1"/>
    <col min="10251" max="10496" width="9.140625" style="575"/>
    <col min="10497" max="10497" width="8.7109375" style="575" customWidth="1"/>
    <col min="10498" max="10498" width="45.7109375" style="575" customWidth="1"/>
    <col min="10499" max="10499" width="15.7109375" style="575" customWidth="1"/>
    <col min="10500" max="10501" width="17.7109375" style="575" customWidth="1"/>
    <col min="10502" max="10502" width="14.7109375" style="575" customWidth="1"/>
    <col min="10503" max="10503" width="35.7109375" style="575" customWidth="1"/>
    <col min="10504" max="10504" width="17.7109375" style="575" customWidth="1"/>
    <col min="10505" max="10505" width="14.7109375" style="575" customWidth="1"/>
    <col min="10506" max="10506" width="30.7109375" style="575" customWidth="1"/>
    <col min="10507" max="10752" width="9.140625" style="575"/>
    <col min="10753" max="10753" width="8.7109375" style="575" customWidth="1"/>
    <col min="10754" max="10754" width="45.7109375" style="575" customWidth="1"/>
    <col min="10755" max="10755" width="15.7109375" style="575" customWidth="1"/>
    <col min="10756" max="10757" width="17.7109375" style="575" customWidth="1"/>
    <col min="10758" max="10758" width="14.7109375" style="575" customWidth="1"/>
    <col min="10759" max="10759" width="35.7109375" style="575" customWidth="1"/>
    <col min="10760" max="10760" width="17.7109375" style="575" customWidth="1"/>
    <col min="10761" max="10761" width="14.7109375" style="575" customWidth="1"/>
    <col min="10762" max="10762" width="30.7109375" style="575" customWidth="1"/>
    <col min="10763" max="11008" width="9.140625" style="575"/>
    <col min="11009" max="11009" width="8.7109375" style="575" customWidth="1"/>
    <col min="11010" max="11010" width="45.7109375" style="575" customWidth="1"/>
    <col min="11011" max="11011" width="15.7109375" style="575" customWidth="1"/>
    <col min="11012" max="11013" width="17.7109375" style="575" customWidth="1"/>
    <col min="11014" max="11014" width="14.7109375" style="575" customWidth="1"/>
    <col min="11015" max="11015" width="35.7109375" style="575" customWidth="1"/>
    <col min="11016" max="11016" width="17.7109375" style="575" customWidth="1"/>
    <col min="11017" max="11017" width="14.7109375" style="575" customWidth="1"/>
    <col min="11018" max="11018" width="30.7109375" style="575" customWidth="1"/>
    <col min="11019" max="11264" width="9.140625" style="575"/>
    <col min="11265" max="11265" width="8.7109375" style="575" customWidth="1"/>
    <col min="11266" max="11266" width="45.7109375" style="575" customWidth="1"/>
    <col min="11267" max="11267" width="15.7109375" style="575" customWidth="1"/>
    <col min="11268" max="11269" width="17.7109375" style="575" customWidth="1"/>
    <col min="11270" max="11270" width="14.7109375" style="575" customWidth="1"/>
    <col min="11271" max="11271" width="35.7109375" style="575" customWidth="1"/>
    <col min="11272" max="11272" width="17.7109375" style="575" customWidth="1"/>
    <col min="11273" max="11273" width="14.7109375" style="575" customWidth="1"/>
    <col min="11274" max="11274" width="30.7109375" style="575" customWidth="1"/>
    <col min="11275" max="11520" width="9.140625" style="575"/>
    <col min="11521" max="11521" width="8.7109375" style="575" customWidth="1"/>
    <col min="11522" max="11522" width="45.7109375" style="575" customWidth="1"/>
    <col min="11523" max="11523" width="15.7109375" style="575" customWidth="1"/>
    <col min="11524" max="11525" width="17.7109375" style="575" customWidth="1"/>
    <col min="11526" max="11526" width="14.7109375" style="575" customWidth="1"/>
    <col min="11527" max="11527" width="35.7109375" style="575" customWidth="1"/>
    <col min="11528" max="11528" width="17.7109375" style="575" customWidth="1"/>
    <col min="11529" max="11529" width="14.7109375" style="575" customWidth="1"/>
    <col min="11530" max="11530" width="30.7109375" style="575" customWidth="1"/>
    <col min="11531" max="11776" width="9.140625" style="575"/>
    <col min="11777" max="11777" width="8.7109375" style="575" customWidth="1"/>
    <col min="11778" max="11778" width="45.7109375" style="575" customWidth="1"/>
    <col min="11779" max="11779" width="15.7109375" style="575" customWidth="1"/>
    <col min="11780" max="11781" width="17.7109375" style="575" customWidth="1"/>
    <col min="11782" max="11782" width="14.7109375" style="575" customWidth="1"/>
    <col min="11783" max="11783" width="35.7109375" style="575" customWidth="1"/>
    <col min="11784" max="11784" width="17.7109375" style="575" customWidth="1"/>
    <col min="11785" max="11785" width="14.7109375" style="575" customWidth="1"/>
    <col min="11786" max="11786" width="30.7109375" style="575" customWidth="1"/>
    <col min="11787" max="12032" width="9.140625" style="575"/>
    <col min="12033" max="12033" width="8.7109375" style="575" customWidth="1"/>
    <col min="12034" max="12034" width="45.7109375" style="575" customWidth="1"/>
    <col min="12035" max="12035" width="15.7109375" style="575" customWidth="1"/>
    <col min="12036" max="12037" width="17.7109375" style="575" customWidth="1"/>
    <col min="12038" max="12038" width="14.7109375" style="575" customWidth="1"/>
    <col min="12039" max="12039" width="35.7109375" style="575" customWidth="1"/>
    <col min="12040" max="12040" width="17.7109375" style="575" customWidth="1"/>
    <col min="12041" max="12041" width="14.7109375" style="575" customWidth="1"/>
    <col min="12042" max="12042" width="30.7109375" style="575" customWidth="1"/>
    <col min="12043" max="12288" width="9.140625" style="575"/>
    <col min="12289" max="12289" width="8.7109375" style="575" customWidth="1"/>
    <col min="12290" max="12290" width="45.7109375" style="575" customWidth="1"/>
    <col min="12291" max="12291" width="15.7109375" style="575" customWidth="1"/>
    <col min="12292" max="12293" width="17.7109375" style="575" customWidth="1"/>
    <col min="12294" max="12294" width="14.7109375" style="575" customWidth="1"/>
    <col min="12295" max="12295" width="35.7109375" style="575" customWidth="1"/>
    <col min="12296" max="12296" width="17.7109375" style="575" customWidth="1"/>
    <col min="12297" max="12297" width="14.7109375" style="575" customWidth="1"/>
    <col min="12298" max="12298" width="30.7109375" style="575" customWidth="1"/>
    <col min="12299" max="12544" width="9.140625" style="575"/>
    <col min="12545" max="12545" width="8.7109375" style="575" customWidth="1"/>
    <col min="12546" max="12546" width="45.7109375" style="575" customWidth="1"/>
    <col min="12547" max="12547" width="15.7109375" style="575" customWidth="1"/>
    <col min="12548" max="12549" width="17.7109375" style="575" customWidth="1"/>
    <col min="12550" max="12550" width="14.7109375" style="575" customWidth="1"/>
    <col min="12551" max="12551" width="35.7109375" style="575" customWidth="1"/>
    <col min="12552" max="12552" width="17.7109375" style="575" customWidth="1"/>
    <col min="12553" max="12553" width="14.7109375" style="575" customWidth="1"/>
    <col min="12554" max="12554" width="30.7109375" style="575" customWidth="1"/>
    <col min="12555" max="12800" width="9.140625" style="575"/>
    <col min="12801" max="12801" width="8.7109375" style="575" customWidth="1"/>
    <col min="12802" max="12802" width="45.7109375" style="575" customWidth="1"/>
    <col min="12803" max="12803" width="15.7109375" style="575" customWidth="1"/>
    <col min="12804" max="12805" width="17.7109375" style="575" customWidth="1"/>
    <col min="12806" max="12806" width="14.7109375" style="575" customWidth="1"/>
    <col min="12807" max="12807" width="35.7109375" style="575" customWidth="1"/>
    <col min="12808" max="12808" width="17.7109375" style="575" customWidth="1"/>
    <col min="12809" max="12809" width="14.7109375" style="575" customWidth="1"/>
    <col min="12810" max="12810" width="30.7109375" style="575" customWidth="1"/>
    <col min="12811" max="13056" width="9.140625" style="575"/>
    <col min="13057" max="13057" width="8.7109375" style="575" customWidth="1"/>
    <col min="13058" max="13058" width="45.7109375" style="575" customWidth="1"/>
    <col min="13059" max="13059" width="15.7109375" style="575" customWidth="1"/>
    <col min="13060" max="13061" width="17.7109375" style="575" customWidth="1"/>
    <col min="13062" max="13062" width="14.7109375" style="575" customWidth="1"/>
    <col min="13063" max="13063" width="35.7109375" style="575" customWidth="1"/>
    <col min="13064" max="13064" width="17.7109375" style="575" customWidth="1"/>
    <col min="13065" max="13065" width="14.7109375" style="575" customWidth="1"/>
    <col min="13066" max="13066" width="30.7109375" style="575" customWidth="1"/>
    <col min="13067" max="13312" width="9.140625" style="575"/>
    <col min="13313" max="13313" width="8.7109375" style="575" customWidth="1"/>
    <col min="13314" max="13314" width="45.7109375" style="575" customWidth="1"/>
    <col min="13315" max="13315" width="15.7109375" style="575" customWidth="1"/>
    <col min="13316" max="13317" width="17.7109375" style="575" customWidth="1"/>
    <col min="13318" max="13318" width="14.7109375" style="575" customWidth="1"/>
    <col min="13319" max="13319" width="35.7109375" style="575" customWidth="1"/>
    <col min="13320" max="13320" width="17.7109375" style="575" customWidth="1"/>
    <col min="13321" max="13321" width="14.7109375" style="575" customWidth="1"/>
    <col min="13322" max="13322" width="30.7109375" style="575" customWidth="1"/>
    <col min="13323" max="13568" width="9.140625" style="575"/>
    <col min="13569" max="13569" width="8.7109375" style="575" customWidth="1"/>
    <col min="13570" max="13570" width="45.7109375" style="575" customWidth="1"/>
    <col min="13571" max="13571" width="15.7109375" style="575" customWidth="1"/>
    <col min="13572" max="13573" width="17.7109375" style="575" customWidth="1"/>
    <col min="13574" max="13574" width="14.7109375" style="575" customWidth="1"/>
    <col min="13575" max="13575" width="35.7109375" style="575" customWidth="1"/>
    <col min="13576" max="13576" width="17.7109375" style="575" customWidth="1"/>
    <col min="13577" max="13577" width="14.7109375" style="575" customWidth="1"/>
    <col min="13578" max="13578" width="30.7109375" style="575" customWidth="1"/>
    <col min="13579" max="13824" width="9.140625" style="575"/>
    <col min="13825" max="13825" width="8.7109375" style="575" customWidth="1"/>
    <col min="13826" max="13826" width="45.7109375" style="575" customWidth="1"/>
    <col min="13827" max="13827" width="15.7109375" style="575" customWidth="1"/>
    <col min="13828" max="13829" width="17.7109375" style="575" customWidth="1"/>
    <col min="13830" max="13830" width="14.7109375" style="575" customWidth="1"/>
    <col min="13831" max="13831" width="35.7109375" style="575" customWidth="1"/>
    <col min="13832" max="13832" width="17.7109375" style="575" customWidth="1"/>
    <col min="13833" max="13833" width="14.7109375" style="575" customWidth="1"/>
    <col min="13834" max="13834" width="30.7109375" style="575" customWidth="1"/>
    <col min="13835" max="14080" width="9.140625" style="575"/>
    <col min="14081" max="14081" width="8.7109375" style="575" customWidth="1"/>
    <col min="14082" max="14082" width="45.7109375" style="575" customWidth="1"/>
    <col min="14083" max="14083" width="15.7109375" style="575" customWidth="1"/>
    <col min="14084" max="14085" width="17.7109375" style="575" customWidth="1"/>
    <col min="14086" max="14086" width="14.7109375" style="575" customWidth="1"/>
    <col min="14087" max="14087" width="35.7109375" style="575" customWidth="1"/>
    <col min="14088" max="14088" width="17.7109375" style="575" customWidth="1"/>
    <col min="14089" max="14089" width="14.7109375" style="575" customWidth="1"/>
    <col min="14090" max="14090" width="30.7109375" style="575" customWidth="1"/>
    <col min="14091" max="14336" width="9.140625" style="575"/>
    <col min="14337" max="14337" width="8.7109375" style="575" customWidth="1"/>
    <col min="14338" max="14338" width="45.7109375" style="575" customWidth="1"/>
    <col min="14339" max="14339" width="15.7109375" style="575" customWidth="1"/>
    <col min="14340" max="14341" width="17.7109375" style="575" customWidth="1"/>
    <col min="14342" max="14342" width="14.7109375" style="575" customWidth="1"/>
    <col min="14343" max="14343" width="35.7109375" style="575" customWidth="1"/>
    <col min="14344" max="14344" width="17.7109375" style="575" customWidth="1"/>
    <col min="14345" max="14345" width="14.7109375" style="575" customWidth="1"/>
    <col min="14346" max="14346" width="30.7109375" style="575" customWidth="1"/>
    <col min="14347" max="14592" width="9.140625" style="575"/>
    <col min="14593" max="14593" width="8.7109375" style="575" customWidth="1"/>
    <col min="14594" max="14594" width="45.7109375" style="575" customWidth="1"/>
    <col min="14595" max="14595" width="15.7109375" style="575" customWidth="1"/>
    <col min="14596" max="14597" width="17.7109375" style="575" customWidth="1"/>
    <col min="14598" max="14598" width="14.7109375" style="575" customWidth="1"/>
    <col min="14599" max="14599" width="35.7109375" style="575" customWidth="1"/>
    <col min="14600" max="14600" width="17.7109375" style="575" customWidth="1"/>
    <col min="14601" max="14601" width="14.7109375" style="575" customWidth="1"/>
    <col min="14602" max="14602" width="30.7109375" style="575" customWidth="1"/>
    <col min="14603" max="14848" width="9.140625" style="575"/>
    <col min="14849" max="14849" width="8.7109375" style="575" customWidth="1"/>
    <col min="14850" max="14850" width="45.7109375" style="575" customWidth="1"/>
    <col min="14851" max="14851" width="15.7109375" style="575" customWidth="1"/>
    <col min="14852" max="14853" width="17.7109375" style="575" customWidth="1"/>
    <col min="14854" max="14854" width="14.7109375" style="575" customWidth="1"/>
    <col min="14855" max="14855" width="35.7109375" style="575" customWidth="1"/>
    <col min="14856" max="14856" width="17.7109375" style="575" customWidth="1"/>
    <col min="14857" max="14857" width="14.7109375" style="575" customWidth="1"/>
    <col min="14858" max="14858" width="30.7109375" style="575" customWidth="1"/>
    <col min="14859" max="15104" width="9.140625" style="575"/>
    <col min="15105" max="15105" width="8.7109375" style="575" customWidth="1"/>
    <col min="15106" max="15106" width="45.7109375" style="575" customWidth="1"/>
    <col min="15107" max="15107" width="15.7109375" style="575" customWidth="1"/>
    <col min="15108" max="15109" width="17.7109375" style="575" customWidth="1"/>
    <col min="15110" max="15110" width="14.7109375" style="575" customWidth="1"/>
    <col min="15111" max="15111" width="35.7109375" style="575" customWidth="1"/>
    <col min="15112" max="15112" width="17.7109375" style="575" customWidth="1"/>
    <col min="15113" max="15113" width="14.7109375" style="575" customWidth="1"/>
    <col min="15114" max="15114" width="30.7109375" style="575" customWidth="1"/>
    <col min="15115" max="15360" width="9.140625" style="575"/>
    <col min="15361" max="15361" width="8.7109375" style="575" customWidth="1"/>
    <col min="15362" max="15362" width="45.7109375" style="575" customWidth="1"/>
    <col min="15363" max="15363" width="15.7109375" style="575" customWidth="1"/>
    <col min="15364" max="15365" width="17.7109375" style="575" customWidth="1"/>
    <col min="15366" max="15366" width="14.7109375" style="575" customWidth="1"/>
    <col min="15367" max="15367" width="35.7109375" style="575" customWidth="1"/>
    <col min="15368" max="15368" width="17.7109375" style="575" customWidth="1"/>
    <col min="15369" max="15369" width="14.7109375" style="575" customWidth="1"/>
    <col min="15370" max="15370" width="30.7109375" style="575" customWidth="1"/>
    <col min="15371" max="15616" width="9.140625" style="575"/>
    <col min="15617" max="15617" width="8.7109375" style="575" customWidth="1"/>
    <col min="15618" max="15618" width="45.7109375" style="575" customWidth="1"/>
    <col min="15619" max="15619" width="15.7109375" style="575" customWidth="1"/>
    <col min="15620" max="15621" width="17.7109375" style="575" customWidth="1"/>
    <col min="15622" max="15622" width="14.7109375" style="575" customWidth="1"/>
    <col min="15623" max="15623" width="35.7109375" style="575" customWidth="1"/>
    <col min="15624" max="15624" width="17.7109375" style="575" customWidth="1"/>
    <col min="15625" max="15625" width="14.7109375" style="575" customWidth="1"/>
    <col min="15626" max="15626" width="30.7109375" style="575" customWidth="1"/>
    <col min="15627" max="15872" width="9.140625" style="575"/>
    <col min="15873" max="15873" width="8.7109375" style="575" customWidth="1"/>
    <col min="15874" max="15874" width="45.7109375" style="575" customWidth="1"/>
    <col min="15875" max="15875" width="15.7109375" style="575" customWidth="1"/>
    <col min="15876" max="15877" width="17.7109375" style="575" customWidth="1"/>
    <col min="15878" max="15878" width="14.7109375" style="575" customWidth="1"/>
    <col min="15879" max="15879" width="35.7109375" style="575" customWidth="1"/>
    <col min="15880" max="15880" width="17.7109375" style="575" customWidth="1"/>
    <col min="15881" max="15881" width="14.7109375" style="575" customWidth="1"/>
    <col min="15882" max="15882" width="30.7109375" style="575" customWidth="1"/>
    <col min="15883" max="16128" width="9.140625" style="575"/>
    <col min="16129" max="16129" width="8.7109375" style="575" customWidth="1"/>
    <col min="16130" max="16130" width="45.7109375" style="575" customWidth="1"/>
    <col min="16131" max="16131" width="15.7109375" style="575" customWidth="1"/>
    <col min="16132" max="16133" width="17.7109375" style="575" customWidth="1"/>
    <col min="16134" max="16134" width="14.7109375" style="575" customWidth="1"/>
    <col min="16135" max="16135" width="35.7109375" style="575" customWidth="1"/>
    <col min="16136" max="16136" width="17.7109375" style="575" customWidth="1"/>
    <col min="16137" max="16137" width="14.7109375" style="575" customWidth="1"/>
    <col min="16138" max="16138" width="30.7109375" style="575" customWidth="1"/>
    <col min="16139" max="16384" width="9.140625" style="575"/>
  </cols>
  <sheetData>
    <row r="1" spans="1:10" ht="18" customHeight="1" x14ac:dyDescent="0.25">
      <c r="A1" s="1597" t="s">
        <v>1132</v>
      </c>
      <c r="B1" s="1597"/>
      <c r="C1" s="1597"/>
      <c r="D1" s="1597"/>
      <c r="E1" s="1597"/>
      <c r="F1" s="1597"/>
      <c r="G1" s="1597"/>
      <c r="H1" s="1597"/>
      <c r="I1" s="1597"/>
      <c r="J1" s="1597"/>
    </row>
    <row r="2" spans="1:10" ht="18" customHeight="1" x14ac:dyDescent="0.25">
      <c r="A2" s="1593" t="s">
        <v>89</v>
      </c>
      <c r="B2" s="1593"/>
      <c r="C2" s="1593"/>
      <c r="D2" s="1593"/>
      <c r="E2" s="1593"/>
      <c r="F2" s="1593"/>
      <c r="G2" s="1593"/>
      <c r="H2" s="1593"/>
      <c r="I2" s="1593"/>
      <c r="J2" s="1593"/>
    </row>
    <row r="3" spans="1:10" ht="18" customHeight="1" x14ac:dyDescent="0.25">
      <c r="A3" s="1593" t="s">
        <v>92</v>
      </c>
      <c r="B3" s="1593"/>
      <c r="C3" s="1593"/>
      <c r="D3" s="1593"/>
      <c r="E3" s="1593"/>
      <c r="F3" s="1593"/>
      <c r="G3" s="1593"/>
      <c r="H3" s="1593"/>
      <c r="I3" s="1593"/>
      <c r="J3" s="1593"/>
    </row>
    <row r="4" spans="1:10" ht="18" customHeight="1" x14ac:dyDescent="0.25">
      <c r="A4" s="1599" t="s">
        <v>1055</v>
      </c>
      <c r="B4" s="1599"/>
      <c r="C4" s="1599"/>
      <c r="D4" s="1599"/>
      <c r="E4" s="1599"/>
      <c r="F4" s="1599"/>
      <c r="G4" s="1599"/>
      <c r="H4" s="1599"/>
      <c r="I4" s="1599"/>
      <c r="J4" s="1599"/>
    </row>
    <row r="5" spans="1:10" ht="144" x14ac:dyDescent="0.25">
      <c r="A5" s="579" t="s">
        <v>1</v>
      </c>
      <c r="B5" s="573" t="s">
        <v>2</v>
      </c>
      <c r="C5" s="573" t="s">
        <v>3</v>
      </c>
      <c r="D5" s="3" t="s">
        <v>866</v>
      </c>
      <c r="E5" s="403" t="s">
        <v>919</v>
      </c>
      <c r="F5" s="403" t="s">
        <v>4</v>
      </c>
      <c r="G5" s="571" t="s">
        <v>5</v>
      </c>
      <c r="H5" s="572" t="s">
        <v>920</v>
      </c>
      <c r="I5" s="572" t="s">
        <v>6</v>
      </c>
      <c r="J5" s="571" t="s">
        <v>7</v>
      </c>
    </row>
    <row r="6" spans="1:10" x14ac:dyDescent="0.25">
      <c r="A6" s="583">
        <v>1</v>
      </c>
      <c r="B6" s="435">
        <v>2</v>
      </c>
      <c r="C6" s="435">
        <v>3</v>
      </c>
      <c r="D6" s="583">
        <v>4</v>
      </c>
      <c r="E6" s="583">
        <v>5</v>
      </c>
      <c r="F6" s="583">
        <v>6</v>
      </c>
      <c r="G6" s="435">
        <v>7</v>
      </c>
      <c r="H6" s="583">
        <v>8</v>
      </c>
      <c r="I6" s="583">
        <v>9</v>
      </c>
      <c r="J6" s="435">
        <v>10</v>
      </c>
    </row>
    <row r="7" spans="1:10" x14ac:dyDescent="0.25">
      <c r="A7" s="1717" t="s">
        <v>1100</v>
      </c>
      <c r="B7" s="1717"/>
      <c r="C7" s="1717"/>
      <c r="D7" s="1717"/>
      <c r="E7" s="1717"/>
      <c r="F7" s="1717"/>
      <c r="G7" s="1717"/>
      <c r="H7" s="1717"/>
      <c r="I7" s="1717"/>
      <c r="J7" s="1717"/>
    </row>
    <row r="8" spans="1:10" s="57" customFormat="1" ht="18" customHeight="1" x14ac:dyDescent="0.25">
      <c r="A8" s="1718" t="s">
        <v>10</v>
      </c>
      <c r="B8" s="1442" t="s">
        <v>1093</v>
      </c>
      <c r="C8" s="584" t="s">
        <v>1063</v>
      </c>
      <c r="D8" s="53">
        <f>D9+D10+D12</f>
        <v>0</v>
      </c>
      <c r="E8" s="53">
        <f>E9+E10+E12</f>
        <v>0</v>
      </c>
      <c r="F8" s="53">
        <v>0</v>
      </c>
      <c r="G8" s="2082"/>
      <c r="H8" s="53">
        <f>H9+H10+H12</f>
        <v>0</v>
      </c>
      <c r="I8" s="53">
        <v>0</v>
      </c>
      <c r="J8" s="2085"/>
    </row>
    <row r="9" spans="1:10" ht="74.25" customHeight="1" x14ac:dyDescent="0.25">
      <c r="A9" s="1718"/>
      <c r="B9" s="1442"/>
      <c r="C9" s="568" t="s">
        <v>22</v>
      </c>
      <c r="D9" s="53">
        <v>0</v>
      </c>
      <c r="E9" s="53">
        <v>0</v>
      </c>
      <c r="F9" s="53">
        <v>0</v>
      </c>
      <c r="G9" s="2083"/>
      <c r="H9" s="53">
        <v>0</v>
      </c>
      <c r="I9" s="53">
        <v>0</v>
      </c>
      <c r="J9" s="2085"/>
    </row>
    <row r="10" spans="1:10" ht="72.75" customHeight="1" x14ac:dyDescent="0.25">
      <c r="A10" s="1718"/>
      <c r="B10" s="1442"/>
      <c r="C10" s="568" t="s">
        <v>19</v>
      </c>
      <c r="D10" s="53">
        <v>0</v>
      </c>
      <c r="E10" s="53">
        <v>0</v>
      </c>
      <c r="F10" s="53">
        <v>0</v>
      </c>
      <c r="G10" s="2083"/>
      <c r="H10" s="53">
        <v>0</v>
      </c>
      <c r="I10" s="53">
        <v>0</v>
      </c>
      <c r="J10" s="2085"/>
    </row>
    <row r="11" spans="1:10" ht="90" customHeight="1" x14ac:dyDescent="0.25">
      <c r="A11" s="1718"/>
      <c r="B11" s="1442"/>
      <c r="C11" s="568" t="s">
        <v>23</v>
      </c>
      <c r="D11" s="53">
        <v>0</v>
      </c>
      <c r="E11" s="53">
        <v>0</v>
      </c>
      <c r="F11" s="53">
        <v>0</v>
      </c>
      <c r="G11" s="2083"/>
      <c r="H11" s="53">
        <v>0</v>
      </c>
      <c r="I11" s="53">
        <v>0</v>
      </c>
      <c r="J11" s="2085"/>
    </row>
    <row r="12" spans="1:10" ht="57.75" customHeight="1" x14ac:dyDescent="0.25">
      <c r="A12" s="1718"/>
      <c r="B12" s="1442"/>
      <c r="C12" s="568" t="s">
        <v>24</v>
      </c>
      <c r="D12" s="53">
        <v>0</v>
      </c>
      <c r="E12" s="53">
        <v>0</v>
      </c>
      <c r="F12" s="53">
        <v>0</v>
      </c>
      <c r="G12" s="2084"/>
      <c r="H12" s="53">
        <v>0</v>
      </c>
      <c r="I12" s="53">
        <v>0</v>
      </c>
      <c r="J12" s="2085"/>
    </row>
    <row r="13" spans="1:10" ht="18" customHeight="1" x14ac:dyDescent="0.25">
      <c r="A13" s="1819" t="s">
        <v>25</v>
      </c>
      <c r="B13" s="1820" t="s">
        <v>1094</v>
      </c>
      <c r="C13" s="577" t="s">
        <v>1063</v>
      </c>
      <c r="D13" s="1280">
        <f>D14+D15+D16+D17</f>
        <v>0</v>
      </c>
      <c r="E13" s="1280">
        <f>E14+E15+E16+E17</f>
        <v>0</v>
      </c>
      <c r="F13" s="1280">
        <v>0</v>
      </c>
      <c r="G13" s="2077" t="s">
        <v>1095</v>
      </c>
      <c r="H13" s="1280">
        <f>H14+H15+H16+H17</f>
        <v>0</v>
      </c>
      <c r="I13" s="1280">
        <v>0</v>
      </c>
      <c r="J13" s="1840" t="s">
        <v>1096</v>
      </c>
    </row>
    <row r="14" spans="1:10" ht="72" customHeight="1" x14ac:dyDescent="0.25">
      <c r="A14" s="1819"/>
      <c r="B14" s="1820"/>
      <c r="C14" s="577" t="s">
        <v>22</v>
      </c>
      <c r="D14" s="1280">
        <v>0</v>
      </c>
      <c r="E14" s="1280">
        <v>0</v>
      </c>
      <c r="F14" s="1280">
        <v>0</v>
      </c>
      <c r="G14" s="2077"/>
      <c r="H14" s="1280">
        <v>0</v>
      </c>
      <c r="I14" s="1280">
        <v>0</v>
      </c>
      <c r="J14" s="1840"/>
    </row>
    <row r="15" spans="1:10" ht="75.75" customHeight="1" x14ac:dyDescent="0.25">
      <c r="A15" s="1819"/>
      <c r="B15" s="1820"/>
      <c r="C15" s="577" t="s">
        <v>19</v>
      </c>
      <c r="D15" s="1280">
        <v>0</v>
      </c>
      <c r="E15" s="1280">
        <v>0</v>
      </c>
      <c r="F15" s="1280">
        <v>0</v>
      </c>
      <c r="G15" s="2077"/>
      <c r="H15" s="1280">
        <v>0</v>
      </c>
      <c r="I15" s="1280">
        <v>0</v>
      </c>
      <c r="J15" s="1840"/>
    </row>
    <row r="16" spans="1:10" ht="90" x14ac:dyDescent="0.25">
      <c r="A16" s="1819"/>
      <c r="B16" s="1820" t="s">
        <v>1097</v>
      </c>
      <c r="C16" s="577" t="s">
        <v>23</v>
      </c>
      <c r="D16" s="1280">
        <v>0</v>
      </c>
      <c r="E16" s="1280">
        <v>0</v>
      </c>
      <c r="F16" s="1280">
        <v>0</v>
      </c>
      <c r="G16" s="2077"/>
      <c r="H16" s="1280">
        <v>0</v>
      </c>
      <c r="I16" s="1280">
        <v>0</v>
      </c>
      <c r="J16" s="2081"/>
    </row>
    <row r="17" spans="1:10" ht="55.5" customHeight="1" x14ac:dyDescent="0.25">
      <c r="A17" s="1819"/>
      <c r="B17" s="1820"/>
      <c r="C17" s="577" t="s">
        <v>24</v>
      </c>
      <c r="D17" s="1280">
        <v>0</v>
      </c>
      <c r="E17" s="1280">
        <v>0</v>
      </c>
      <c r="F17" s="1280">
        <v>0</v>
      </c>
      <c r="G17" s="2077"/>
      <c r="H17" s="1280">
        <v>0</v>
      </c>
      <c r="I17" s="1280">
        <v>0</v>
      </c>
      <c r="J17" s="2081"/>
    </row>
    <row r="18" spans="1:10" ht="21.75" customHeight="1" x14ac:dyDescent="0.25">
      <c r="A18" s="1870" t="s">
        <v>14</v>
      </c>
      <c r="B18" s="2068" t="s">
        <v>1098</v>
      </c>
      <c r="C18" s="568" t="s">
        <v>1063</v>
      </c>
      <c r="D18" s="565">
        <f>D19+D20+D21+D22</f>
        <v>0</v>
      </c>
      <c r="E18" s="565">
        <f>E19+E20+E21+E22</f>
        <v>0</v>
      </c>
      <c r="F18" s="565">
        <v>0</v>
      </c>
      <c r="G18" s="2078"/>
      <c r="H18" s="565">
        <f>H19+H20+H21+H22</f>
        <v>0</v>
      </c>
      <c r="I18" s="565">
        <v>0</v>
      </c>
      <c r="J18" s="1575" t="s">
        <v>1310</v>
      </c>
    </row>
    <row r="19" spans="1:10" ht="70.5" customHeight="1" x14ac:dyDescent="0.25">
      <c r="A19" s="1871"/>
      <c r="B19" s="2069"/>
      <c r="C19" s="568" t="s">
        <v>22</v>
      </c>
      <c r="D19" s="565">
        <v>0</v>
      </c>
      <c r="E19" s="565">
        <v>0</v>
      </c>
      <c r="F19" s="565">
        <v>0</v>
      </c>
      <c r="G19" s="2079"/>
      <c r="H19" s="565">
        <v>0</v>
      </c>
      <c r="I19" s="565">
        <v>0</v>
      </c>
      <c r="J19" s="1586"/>
    </row>
    <row r="20" spans="1:10" ht="72" customHeight="1" x14ac:dyDescent="0.25">
      <c r="A20" s="1871"/>
      <c r="B20" s="2069"/>
      <c r="C20" s="568" t="s">
        <v>19</v>
      </c>
      <c r="D20" s="565">
        <v>0</v>
      </c>
      <c r="E20" s="565">
        <v>0</v>
      </c>
      <c r="F20" s="565">
        <v>0</v>
      </c>
      <c r="G20" s="2079"/>
      <c r="H20" s="565">
        <v>0</v>
      </c>
      <c r="I20" s="565">
        <v>0</v>
      </c>
      <c r="J20" s="1586"/>
    </row>
    <row r="21" spans="1:10" ht="96" customHeight="1" x14ac:dyDescent="0.25">
      <c r="A21" s="1871"/>
      <c r="B21" s="2069"/>
      <c r="C21" s="568" t="s">
        <v>23</v>
      </c>
      <c r="D21" s="565">
        <v>0</v>
      </c>
      <c r="E21" s="565">
        <v>0</v>
      </c>
      <c r="F21" s="565">
        <v>0</v>
      </c>
      <c r="G21" s="2079"/>
      <c r="H21" s="565">
        <v>0</v>
      </c>
      <c r="I21" s="565">
        <v>0</v>
      </c>
      <c r="J21" s="1586"/>
    </row>
    <row r="22" spans="1:10" ht="57" customHeight="1" x14ac:dyDescent="0.25">
      <c r="A22" s="1872"/>
      <c r="B22" s="2070"/>
      <c r="C22" s="632" t="s">
        <v>24</v>
      </c>
      <c r="D22" s="565">
        <v>0</v>
      </c>
      <c r="E22" s="565">
        <v>0</v>
      </c>
      <c r="F22" s="565">
        <v>0</v>
      </c>
      <c r="G22" s="2080"/>
      <c r="H22" s="565">
        <v>0</v>
      </c>
      <c r="I22" s="565">
        <v>0</v>
      </c>
      <c r="J22" s="1587"/>
    </row>
    <row r="23" spans="1:10" ht="20.25" customHeight="1" x14ac:dyDescent="0.25">
      <c r="A23" s="1819" t="s">
        <v>79</v>
      </c>
      <c r="B23" s="1820" t="s">
        <v>1099</v>
      </c>
      <c r="C23" s="1212" t="s">
        <v>1063</v>
      </c>
      <c r="D23" s="1280">
        <f>D24+D25+D26+D27</f>
        <v>0</v>
      </c>
      <c r="E23" s="1280">
        <v>0</v>
      </c>
      <c r="F23" s="1280">
        <v>0</v>
      </c>
      <c r="G23" s="2077"/>
      <c r="H23" s="1280">
        <f>H24+H25+H26+H27</f>
        <v>0</v>
      </c>
      <c r="I23" s="1280">
        <v>0</v>
      </c>
      <c r="J23" s="1840" t="s">
        <v>1833</v>
      </c>
    </row>
    <row r="24" spans="1:10" ht="73.5" customHeight="1" x14ac:dyDescent="0.25">
      <c r="A24" s="1819"/>
      <c r="B24" s="1820"/>
      <c r="C24" s="1212" t="s">
        <v>22</v>
      </c>
      <c r="D24" s="1280">
        <v>0</v>
      </c>
      <c r="E24" s="1280">
        <v>0</v>
      </c>
      <c r="F24" s="1280">
        <v>0</v>
      </c>
      <c r="G24" s="2077"/>
      <c r="H24" s="1280">
        <v>0</v>
      </c>
      <c r="I24" s="1280">
        <v>0</v>
      </c>
      <c r="J24" s="1840"/>
    </row>
    <row r="25" spans="1:10" ht="82.5" customHeight="1" x14ac:dyDescent="0.25">
      <c r="A25" s="1819"/>
      <c r="B25" s="1820"/>
      <c r="C25" s="1212" t="s">
        <v>19</v>
      </c>
      <c r="D25" s="1280">
        <v>0</v>
      </c>
      <c r="E25" s="1280">
        <v>0</v>
      </c>
      <c r="F25" s="1280">
        <v>0</v>
      </c>
      <c r="G25" s="2077"/>
      <c r="H25" s="1280">
        <v>0</v>
      </c>
      <c r="I25" s="1280">
        <v>0</v>
      </c>
      <c r="J25" s="1840"/>
    </row>
    <row r="26" spans="1:10" ht="91.5" customHeight="1" x14ac:dyDescent="0.25">
      <c r="A26" s="1819"/>
      <c r="B26" s="1820"/>
      <c r="C26" s="1212" t="s">
        <v>23</v>
      </c>
      <c r="D26" s="1280">
        <v>0</v>
      </c>
      <c r="E26" s="1280">
        <v>0</v>
      </c>
      <c r="F26" s="1280">
        <v>0</v>
      </c>
      <c r="G26" s="2077"/>
      <c r="H26" s="1280">
        <v>0</v>
      </c>
      <c r="I26" s="1280">
        <v>0</v>
      </c>
      <c r="J26" s="1840"/>
    </row>
    <row r="27" spans="1:10" ht="54.75" customHeight="1" x14ac:dyDescent="0.25">
      <c r="A27" s="1214"/>
      <c r="B27" s="1215" t="s">
        <v>1834</v>
      </c>
      <c r="C27" s="1210" t="s">
        <v>24</v>
      </c>
      <c r="D27" s="1299">
        <v>0</v>
      </c>
      <c r="E27" s="1299">
        <v>0</v>
      </c>
      <c r="F27" s="1299">
        <v>0</v>
      </c>
      <c r="G27" s="1216"/>
      <c r="H27" s="1299">
        <v>0</v>
      </c>
      <c r="I27" s="1299">
        <v>0</v>
      </c>
      <c r="J27" s="1217"/>
    </row>
    <row r="28" spans="1:10" ht="18" customHeight="1" x14ac:dyDescent="0.25">
      <c r="A28" s="2074"/>
      <c r="B28" s="1442" t="s">
        <v>76</v>
      </c>
      <c r="C28" s="1211" t="s">
        <v>1063</v>
      </c>
      <c r="D28" s="53">
        <f>D29+D30+D31+D32</f>
        <v>0</v>
      </c>
      <c r="E28" s="53">
        <v>0</v>
      </c>
      <c r="F28" s="53">
        <v>0</v>
      </c>
      <c r="G28" s="2075"/>
      <c r="H28" s="53">
        <f>H29+H30+H31+H32</f>
        <v>0</v>
      </c>
      <c r="I28" s="53">
        <v>0</v>
      </c>
      <c r="J28" s="2076"/>
    </row>
    <row r="29" spans="1:10" ht="75" customHeight="1" x14ac:dyDescent="0.25">
      <c r="A29" s="2074"/>
      <c r="B29" s="1442"/>
      <c r="C29" s="1211" t="s">
        <v>22</v>
      </c>
      <c r="D29" s="633">
        <v>0</v>
      </c>
      <c r="E29" s="53">
        <v>0</v>
      </c>
      <c r="F29" s="53">
        <v>0</v>
      </c>
      <c r="G29" s="2075"/>
      <c r="H29" s="53">
        <v>0</v>
      </c>
      <c r="I29" s="53">
        <v>0</v>
      </c>
      <c r="J29" s="2076"/>
    </row>
    <row r="30" spans="1:10" ht="72" customHeight="1" x14ac:dyDescent="0.25">
      <c r="A30" s="2074"/>
      <c r="B30" s="1442"/>
      <c r="C30" s="1211" t="s">
        <v>19</v>
      </c>
      <c r="D30" s="53">
        <v>0</v>
      </c>
      <c r="E30" s="53">
        <v>0</v>
      </c>
      <c r="F30" s="53">
        <v>0</v>
      </c>
      <c r="G30" s="2075"/>
      <c r="H30" s="53">
        <v>0</v>
      </c>
      <c r="I30" s="53">
        <v>0</v>
      </c>
      <c r="J30" s="2076"/>
    </row>
    <row r="31" spans="1:10" ht="90" x14ac:dyDescent="0.25">
      <c r="A31" s="2074"/>
      <c r="B31" s="1442"/>
      <c r="C31" s="1211" t="s">
        <v>23</v>
      </c>
      <c r="D31" s="53">
        <v>0</v>
      </c>
      <c r="E31" s="53">
        <v>0</v>
      </c>
      <c r="F31" s="53">
        <v>0</v>
      </c>
      <c r="G31" s="2075"/>
      <c r="H31" s="53">
        <v>0</v>
      </c>
      <c r="I31" s="53">
        <v>0</v>
      </c>
      <c r="J31" s="2076"/>
    </row>
    <row r="32" spans="1:10" ht="55.5" customHeight="1" x14ac:dyDescent="0.25">
      <c r="A32" s="2074"/>
      <c r="B32" s="1442"/>
      <c r="C32" s="568" t="s">
        <v>24</v>
      </c>
      <c r="D32" s="53">
        <v>0</v>
      </c>
      <c r="E32" s="53">
        <v>0</v>
      </c>
      <c r="F32" s="53">
        <v>0</v>
      </c>
      <c r="G32" s="2075"/>
      <c r="H32" s="53">
        <v>0</v>
      </c>
      <c r="I32" s="53">
        <v>0</v>
      </c>
      <c r="J32" s="2076"/>
    </row>
    <row r="33" spans="1:10" x14ac:dyDescent="0.25">
      <c r="A33" s="2065"/>
      <c r="B33" s="2068" t="s">
        <v>29</v>
      </c>
      <c r="C33" s="1211" t="s">
        <v>1063</v>
      </c>
      <c r="D33" s="53">
        <f>D34+D35+D36+D37</f>
        <v>0</v>
      </c>
      <c r="E33" s="53">
        <f>E34+E35+E36+E37</f>
        <v>0</v>
      </c>
      <c r="F33" s="53">
        <v>0</v>
      </c>
      <c r="G33" s="2071"/>
      <c r="H33" s="53">
        <f>H34+H35+H36+H37</f>
        <v>0</v>
      </c>
      <c r="I33" s="53">
        <v>0</v>
      </c>
      <c r="J33" s="2071"/>
    </row>
    <row r="34" spans="1:10" ht="72" x14ac:dyDescent="0.25">
      <c r="A34" s="2066"/>
      <c r="B34" s="2069"/>
      <c r="C34" s="1211" t="s">
        <v>22</v>
      </c>
      <c r="D34" s="53">
        <v>0</v>
      </c>
      <c r="E34" s="53">
        <v>0</v>
      </c>
      <c r="F34" s="53">
        <v>0</v>
      </c>
      <c r="G34" s="2072"/>
      <c r="H34" s="53">
        <v>0</v>
      </c>
      <c r="I34" s="53">
        <v>0</v>
      </c>
      <c r="J34" s="2072"/>
    </row>
    <row r="35" spans="1:10" ht="90" x14ac:dyDescent="0.25">
      <c r="A35" s="2066"/>
      <c r="B35" s="2069"/>
      <c r="C35" s="1211" t="s">
        <v>19</v>
      </c>
      <c r="D35" s="53">
        <v>0</v>
      </c>
      <c r="E35" s="53">
        <v>0</v>
      </c>
      <c r="F35" s="53">
        <v>0</v>
      </c>
      <c r="G35" s="2072"/>
      <c r="H35" s="53">
        <v>0</v>
      </c>
      <c r="I35" s="53">
        <v>0</v>
      </c>
      <c r="J35" s="2072"/>
    </row>
    <row r="36" spans="1:10" ht="90" x14ac:dyDescent="0.25">
      <c r="A36" s="2066"/>
      <c r="B36" s="2069"/>
      <c r="C36" s="1211" t="s">
        <v>23</v>
      </c>
      <c r="D36" s="53">
        <v>0</v>
      </c>
      <c r="E36" s="53">
        <v>0</v>
      </c>
      <c r="F36" s="53">
        <v>0</v>
      </c>
      <c r="G36" s="2072"/>
      <c r="H36" s="53">
        <v>0</v>
      </c>
      <c r="I36" s="53">
        <v>0</v>
      </c>
      <c r="J36" s="2072"/>
    </row>
    <row r="37" spans="1:10" ht="54" x14ac:dyDescent="0.25">
      <c r="A37" s="2067"/>
      <c r="B37" s="2070"/>
      <c r="C37" s="1211" t="s">
        <v>24</v>
      </c>
      <c r="D37" s="53">
        <v>0</v>
      </c>
      <c r="E37" s="53">
        <v>0</v>
      </c>
      <c r="F37" s="53">
        <v>0</v>
      </c>
      <c r="G37" s="2073"/>
      <c r="H37" s="53">
        <v>0</v>
      </c>
      <c r="I37" s="53">
        <v>0</v>
      </c>
      <c r="J37" s="2073"/>
    </row>
  </sheetData>
  <mergeCells count="33">
    <mergeCell ref="A8:A12"/>
    <mergeCell ref="B8:B12"/>
    <mergeCell ref="G8:G12"/>
    <mergeCell ref="J8:J12"/>
    <mergeCell ref="A1:J1"/>
    <mergeCell ref="A2:J2"/>
    <mergeCell ref="A3:J3"/>
    <mergeCell ref="A4:J4"/>
    <mergeCell ref="A7:J7"/>
    <mergeCell ref="A13:A15"/>
    <mergeCell ref="B13:B15"/>
    <mergeCell ref="G13:G15"/>
    <mergeCell ref="J13:J15"/>
    <mergeCell ref="A16:A17"/>
    <mergeCell ref="B16:B17"/>
    <mergeCell ref="G16:G17"/>
    <mergeCell ref="J16:J17"/>
    <mergeCell ref="A23:A26"/>
    <mergeCell ref="B23:B26"/>
    <mergeCell ref="G23:G26"/>
    <mergeCell ref="J23:J26"/>
    <mergeCell ref="A18:A22"/>
    <mergeCell ref="B18:B22"/>
    <mergeCell ref="G18:G22"/>
    <mergeCell ref="J18:J22"/>
    <mergeCell ref="A33:A37"/>
    <mergeCell ref="B33:B37"/>
    <mergeCell ref="G33:G37"/>
    <mergeCell ref="J33:J37"/>
    <mergeCell ref="A28:A32"/>
    <mergeCell ref="B28:B32"/>
    <mergeCell ref="G28:G32"/>
    <mergeCell ref="J28:J32"/>
  </mergeCells>
  <pageMargins left="0.78740157480314965" right="0.39370078740157483" top="0.78740157480314965" bottom="0.78740157480314965" header="0.39370078740157483" footer="0.39370078740157483"/>
  <pageSetup paperSize="9" scale="62" firstPageNumber="248" fitToWidth="0" fitToHeight="0" orientation="landscape" useFirstPageNumber="1" r:id="rId1"/>
  <headerFooter>
    <oddFooter>&amp;R&amp;"Arial,обычный"&amp;14&amp;P</oddFooter>
  </headerFooter>
  <rowBreaks count="2" manualBreakCount="2">
    <brk id="15" max="16383" man="1"/>
    <brk id="26"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29</vt:i4>
      </vt:variant>
    </vt:vector>
  </HeadingPairs>
  <TitlesOfParts>
    <vt:vector size="51" baseType="lpstr">
      <vt:lpstr>содержание</vt:lpstr>
      <vt:lpstr>сводная </vt:lpstr>
      <vt:lpstr>здрав </vt:lpstr>
      <vt:lpstr>культура </vt:lpstr>
      <vt:lpstr>образование </vt:lpstr>
      <vt:lpstr>соцзащита</vt:lpstr>
      <vt:lpstr>спорт  </vt:lpstr>
      <vt:lpstr>сел.х-во</vt:lpstr>
      <vt:lpstr>экология</vt:lpstr>
      <vt:lpstr>Безопасность</vt:lpstr>
      <vt:lpstr>Жилище </vt:lpstr>
      <vt:lpstr>РИИиЭ</vt:lpstr>
      <vt:lpstr>Предпринимательство</vt:lpstr>
      <vt:lpstr>Упр.имущ.и фин.</vt:lpstr>
      <vt:lpstr>Разв.инст.гражд.общ.</vt:lpstr>
      <vt:lpstr>ДТК</vt:lpstr>
      <vt:lpstr>Цифр.мун.обр.</vt:lpstr>
      <vt:lpstr>Архитектура</vt:lpstr>
      <vt:lpstr>ФСКГС </vt:lpstr>
      <vt:lpstr>строительство </vt:lpstr>
      <vt:lpstr>объекты </vt:lpstr>
      <vt:lpstr>Переселение </vt:lpstr>
      <vt:lpstr>Архитектура!Заголовки_для_печати</vt:lpstr>
      <vt:lpstr>Безопасность!Заголовки_для_печати</vt:lpstr>
      <vt:lpstr>ДТК!Заголовки_для_печати</vt:lpstr>
      <vt:lpstr>'Жилище '!Заголовки_для_печати</vt:lpstr>
      <vt:lpstr>'здрав '!Заголовки_для_печати</vt:lpstr>
      <vt:lpstr>'культура '!Заголовки_для_печати</vt:lpstr>
      <vt:lpstr>'образование '!Заголовки_для_печати</vt:lpstr>
      <vt:lpstr>'объекты '!Заголовки_для_печати</vt:lpstr>
      <vt:lpstr>'Переселение '!Заголовки_для_печати</vt:lpstr>
      <vt:lpstr>Предпринимательство!Заголовки_для_печати</vt:lpstr>
      <vt:lpstr>Разв.инст.гражд.общ.!Заголовки_для_печати</vt:lpstr>
      <vt:lpstr>РИИиЭ!Заголовки_для_печати</vt:lpstr>
      <vt:lpstr>'сводная '!Заголовки_для_печати</vt:lpstr>
      <vt:lpstr>'сел.х-во'!Заголовки_для_печати</vt:lpstr>
      <vt:lpstr>содержание!Заголовки_для_печати</vt:lpstr>
      <vt:lpstr>соцзащита!Заголовки_для_печати</vt:lpstr>
      <vt:lpstr>'спорт  '!Заголовки_для_печати</vt:lpstr>
      <vt:lpstr>'строительство '!Заголовки_для_печати</vt:lpstr>
      <vt:lpstr>'Упр.имущ.и фин.'!Заголовки_для_печати</vt:lpstr>
      <vt:lpstr>'ФСКГС '!Заголовки_для_печати</vt:lpstr>
      <vt:lpstr>Цифр.мун.обр.!Заголовки_для_печати</vt:lpstr>
      <vt:lpstr>экология!Заголовки_для_печати</vt:lpstr>
      <vt:lpstr>'здрав '!Область_печати</vt:lpstr>
      <vt:lpstr>'культура '!Область_печати</vt:lpstr>
      <vt:lpstr>'Переселение '!Область_печати</vt:lpstr>
      <vt:lpstr>'сводная '!Область_печати</vt:lpstr>
      <vt:lpstr>'сел.х-во'!Область_печати</vt:lpstr>
      <vt:lpstr>'ФСКГС '!Область_печати</vt:lpstr>
      <vt:lpstr>экология!Область_печати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2021-07-21T14:50:55Z</dcterms:modified>
</cp:coreProperties>
</file>